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worksheets/sheet5.xml" ContentType="application/vnd.openxmlformats-officedocument.spreadsheetml.worksheet+xml"/>
  <Override PartName="/xl/drawings/drawing3.xml" ContentType="application/vnd.openxmlformats-officedocument.drawing+xml"/>
  <Override PartName="/xl/theme/theme1.xml" ContentType="application/vnd.openxmlformats-officedocument.theme+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852622\AppData\Local\Microsoft\Windows\INetCache\Content.Outlook\4XE2L8P3\"/>
    </mc:Choice>
  </mc:AlternateContent>
  <workbookProtection workbookAlgorithmName="SHA-512" workbookHashValue="sVpfAedbcInBRk/DdSE5P2eFiL7m8Ato4J+j9pxgZl2MzAxzGp0wTU4HiQFh5XoJvE19hdACqUjEi2KYzimBRQ==" workbookSaltValue="pCj1+6HQg4MfKq0BFixqHA==" workbookSpinCount="100000" lockStructure="1"/>
  <bookViews>
    <workbookView xWindow="0" yWindow="0" windowWidth="20490" windowHeight="7620"/>
  </bookViews>
  <sheets>
    <sheet name="Disclaimer e Istruzioni" sheetId="4" r:id="rId1"/>
    <sheet name="Area Input - Inserimento dati" sheetId="1" r:id="rId2"/>
    <sheet name="Area Output -  Obblighi e Cap" sheetId="7" r:id="rId3"/>
    <sheet name="Poteri calorifici" sheetId="8" r:id="rId4"/>
    <sheet name="Liste" sheetId="2" state="hidden"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7" l="1"/>
  <c r="D49" i="7" l="1"/>
  <c r="D25" i="7"/>
  <c r="D24" i="7"/>
  <c r="D23" i="7"/>
  <c r="D38" i="7" s="1"/>
  <c r="E18" i="7"/>
  <c r="D18" i="7"/>
  <c r="E17" i="7"/>
  <c r="D17" i="7"/>
  <c r="E16" i="7"/>
  <c r="D16" i="7"/>
  <c r="E15" i="7"/>
  <c r="D15" i="7"/>
  <c r="E14" i="7"/>
  <c r="D14" i="7"/>
  <c r="E13" i="7"/>
  <c r="D13" i="7"/>
  <c r="D12" i="7"/>
  <c r="H33" i="7" l="1"/>
  <c r="D31" i="7"/>
  <c r="H38" i="7"/>
  <c r="F15" i="7" s="1"/>
  <c r="D32" i="7"/>
  <c r="D34" i="7"/>
  <c r="D39" i="7"/>
  <c r="H32" i="7"/>
  <c r="H36" i="7"/>
  <c r="D40" i="7"/>
  <c r="D50" i="7"/>
  <c r="D33" i="7"/>
  <c r="D56" i="7" s="1"/>
  <c r="H51" i="7" s="1"/>
  <c r="F18" i="7" l="1"/>
  <c r="F16" i="7"/>
  <c r="F17" i="7"/>
  <c r="F13" i="7"/>
  <c r="F14" i="7"/>
  <c r="D48" i="7" l="1"/>
  <c r="D62" i="7" s="1"/>
  <c r="D63" i="7" l="1"/>
  <c r="D61" i="7"/>
  <c r="D54" i="7"/>
  <c r="H49" i="7" s="1"/>
  <c r="D57" i="7"/>
  <c r="H52" i="7" s="1"/>
  <c r="D55" i="7"/>
  <c r="H50" i="7" s="1"/>
</calcChain>
</file>

<file path=xl/sharedStrings.xml><?xml version="1.0" encoding="utf-8"?>
<sst xmlns="http://schemas.openxmlformats.org/spreadsheetml/2006/main" count="239" uniqueCount="141">
  <si>
    <t>ADESIONE MECCANISMI DI RITIRO</t>
  </si>
  <si>
    <t>ANNO IMMESSO IN CONSUMO</t>
  </si>
  <si>
    <t>% OBBLIGO TRADIZIONALE</t>
  </si>
  <si>
    <t>% OBBLIGO AVANZATO</t>
  </si>
  <si>
    <t>% SCONTO BIOMETANO AVANZATO</t>
  </si>
  <si>
    <t>% SCONTO ALTRI BIOCARBURANTI AVANZATI</t>
  </si>
  <si>
    <t>% BIOBENZINA</t>
  </si>
  <si>
    <t>% PUREZZA</t>
  </si>
  <si>
    <t>SI</t>
  </si>
  <si>
    <t>NO</t>
  </si>
  <si>
    <t>Biocarburanti miscelati al gasolio (Gcal):</t>
  </si>
  <si>
    <t>Gasolio</t>
  </si>
  <si>
    <t>Benzina</t>
  </si>
  <si>
    <t>Biocarburanti non sostenibili</t>
  </si>
  <si>
    <t>Biocarburanti in purezza (Gcal):</t>
  </si>
  <si>
    <t>Biocarburanti miscelati alla benzina (Gcal):</t>
  </si>
  <si>
    <t>Metano (o Gas naturale) liquefatto e compresso</t>
  </si>
  <si>
    <t>Biocarburanti non miscelati a gasolio o benzina 
ma non immessi in purezza (Gcal):</t>
  </si>
  <si>
    <t>Carburanti fossili al netto dei biocarburanti in essi miscelati (Gcal):</t>
  </si>
  <si>
    <t>Altri biocarburanti avanzati (art. 7 DM 2 marzo 2018)</t>
  </si>
  <si>
    <t>Biometano (art. 6 DM 2 marzo 2018 e DM 15 settembre 2022)</t>
  </si>
  <si>
    <t>Obbligo tradizionale</t>
  </si>
  <si>
    <t>Obbligo avanzato</t>
  </si>
  <si>
    <t>Obbligo bio-benzina</t>
  </si>
  <si>
    <t>Obbligo purezza</t>
  </si>
  <si>
    <t>Scegliere tra i valori in elenco l'anno di immissione in consumo</t>
  </si>
  <si>
    <t>Scegliere tra i valori in elenco quello coerente con il proprio stato di adesione ai meccanismi di incentivazione</t>
  </si>
  <si>
    <t>Inputare manualmente i dati richiesti in gigacalorie</t>
  </si>
  <si>
    <t>Percentuale sconto adesione biometano</t>
  </si>
  <si>
    <t>Percentuale sconto adesione altri biocarburanti avanzati</t>
  </si>
  <si>
    <t>Calcolo dei denominatori:</t>
  </si>
  <si>
    <t>DEN</t>
  </si>
  <si>
    <r>
      <t>DEN</t>
    </r>
    <r>
      <rPr>
        <vertAlign val="subscript"/>
        <sz val="11"/>
        <color theme="1"/>
        <rFont val="Calibri"/>
        <family val="2"/>
        <scheme val="minor"/>
      </rPr>
      <t>M</t>
    </r>
  </si>
  <si>
    <r>
      <t>DEN</t>
    </r>
    <r>
      <rPr>
        <vertAlign val="subscript"/>
        <sz val="11"/>
        <color theme="1"/>
        <rFont val="Calibri"/>
        <family val="2"/>
        <scheme val="minor"/>
      </rPr>
      <t>B</t>
    </r>
  </si>
  <si>
    <t>Fattore K</t>
  </si>
  <si>
    <t>Fattore k per l'anno di immissione in consumo:</t>
  </si>
  <si>
    <t>Sottoquote avanzati (solo in caso di adesione):</t>
  </si>
  <si>
    <t>Obblighi in CIC:</t>
  </si>
  <si>
    <t>Obbligo in purezza</t>
  </si>
  <si>
    <t>Obblighi in Gcal:</t>
  </si>
  <si>
    <t>Percentuali d'obbligo Allegato 5, parte A:</t>
  </si>
  <si>
    <t>Percentuali d'obbligo Allegato 5, parte B:</t>
  </si>
  <si>
    <t>Allegato 5, parte A</t>
  </si>
  <si>
    <t>Allegato 5 parte B</t>
  </si>
  <si>
    <t>Cap in Gcal:</t>
  </si>
  <si>
    <r>
      <rPr>
        <i/>
        <sz val="11"/>
        <color theme="1"/>
        <rFont val="Calibri"/>
        <family val="2"/>
        <scheme val="minor"/>
      </rPr>
      <t>Cap</t>
    </r>
    <r>
      <rPr>
        <sz val="11"/>
        <color theme="1"/>
        <rFont val="Calibri"/>
        <family val="2"/>
        <scheme val="minor"/>
      </rPr>
      <t xml:space="preserve"> di cui all'art.5, comma 7 (</t>
    </r>
    <r>
      <rPr>
        <i/>
        <sz val="11"/>
        <color theme="1"/>
        <rFont val="Calibri"/>
        <family val="2"/>
        <scheme val="minor"/>
      </rPr>
      <t>double counting</t>
    </r>
    <r>
      <rPr>
        <sz val="11"/>
        <color theme="1"/>
        <rFont val="Calibri"/>
        <family val="2"/>
        <scheme val="minor"/>
      </rPr>
      <t xml:space="preserve">) </t>
    </r>
  </si>
  <si>
    <t>Cap alto rischio ILUC</t>
  </si>
  <si>
    <r>
      <rPr>
        <i/>
        <sz val="11"/>
        <color theme="1"/>
        <rFont val="Calibri"/>
        <family val="2"/>
        <scheme val="minor"/>
      </rPr>
      <t>Cap</t>
    </r>
    <r>
      <rPr>
        <sz val="11"/>
        <color theme="1"/>
        <rFont val="Calibri"/>
        <family val="2"/>
        <scheme val="minor"/>
      </rPr>
      <t xml:space="preserve"> di cui all'art.5, comma 8 (materie ad alto rischio ILUC) </t>
    </r>
  </si>
  <si>
    <t>*</t>
  </si>
  <si>
    <t>Obbligo avanzato da assolvere in CIC</t>
  </si>
  <si>
    <t>**</t>
  </si>
  <si>
    <t>assolvimento degli obblighi tradizionale e avanzato, in funzione del CIC utilizzato per assolvere detto obbligo</t>
  </si>
  <si>
    <t>Destinazioni d'uso</t>
  </si>
  <si>
    <t>% agricolo</t>
  </si>
  <si>
    <t>Percentuale di contabilizzazione dei carburanti agricoli</t>
  </si>
  <si>
    <t>Trasporti stradali e ferroviari</t>
  </si>
  <si>
    <t>Uso agricolo</t>
  </si>
  <si>
    <t>Navigazione e/o aviazione</t>
  </si>
  <si>
    <t>Biocarburanti sostenibili</t>
  </si>
  <si>
    <t xml:space="preserve">**l'obbligo bio-benzina è trasversale agli obblighi tradizionale e avanzato. L'assolvimento di tale obbligo contrubuisce infatti al parziale </t>
  </si>
  <si>
    <r>
      <t xml:space="preserve">Biocarburanti </t>
    </r>
    <r>
      <rPr>
        <i/>
        <sz val="11"/>
        <color theme="1"/>
        <rFont val="Calibri"/>
        <family val="2"/>
        <scheme val="minor"/>
      </rPr>
      <t>double counting</t>
    </r>
    <r>
      <rPr>
        <sz val="11"/>
        <color theme="1"/>
        <rFont val="Calibri"/>
        <family val="2"/>
        <scheme val="minor"/>
      </rPr>
      <t>/avanzati</t>
    </r>
  </si>
  <si>
    <r>
      <t xml:space="preserve">Biocarburanti </t>
    </r>
    <r>
      <rPr>
        <i/>
        <sz val="11"/>
        <color theme="1"/>
        <rFont val="Calibri"/>
        <family val="2"/>
        <scheme val="minor"/>
      </rPr>
      <t>single counting</t>
    </r>
    <r>
      <rPr>
        <sz val="11"/>
        <color theme="1"/>
        <rFont val="Calibri"/>
        <family val="2"/>
        <scheme val="minor"/>
      </rPr>
      <t xml:space="preserve"> da materie non </t>
    </r>
    <r>
      <rPr>
        <i/>
        <sz val="11"/>
        <color theme="1"/>
        <rFont val="Calibri"/>
        <family val="2"/>
        <scheme val="minor"/>
      </rPr>
      <t>food/feed</t>
    </r>
  </si>
  <si>
    <t>Biocarburanti non miscelati a gasolio o benzina  ma non immessi in purezza (Gcal):</t>
  </si>
  <si>
    <t>Sezione 1 - Anno di immissione in consumo</t>
  </si>
  <si>
    <t>Sezione 2 - Adesione ai meccanismi di incentivazione</t>
  </si>
  <si>
    <t>Sezione 3 - Vettori immessi in consumo</t>
  </si>
  <si>
    <t>Tale sezione mostra i valori selezionati nelle analoghe sotto-sezioni dell'Area Input</t>
  </si>
  <si>
    <t>Anno di immissione in consumo</t>
  </si>
  <si>
    <t>Tale sezione mostra gli obblighi e i cap calcolati sulla base dei dati inseriti nell'Area Input e delle percentuali d'obbligo e dei fattori utilizzati per l'anno di immissione selezionato</t>
  </si>
  <si>
    <t>Tale sezione mostra le quote d'obbligo e i fattori utilizzati per l'anno di immissione selezionato</t>
  </si>
  <si>
    <t xml:space="preserve">Area Input - Inserimento dati </t>
  </si>
  <si>
    <t>Area Output - Obblighi e Cap</t>
  </si>
  <si>
    <r>
      <rPr>
        <b/>
        <i/>
        <sz val="11"/>
        <color theme="1"/>
        <rFont val="Calibri"/>
        <family val="2"/>
        <scheme val="minor"/>
      </rPr>
      <t>Attenzione</t>
    </r>
    <r>
      <rPr>
        <i/>
        <sz val="11"/>
        <color theme="1"/>
        <rFont val="Calibri"/>
        <family val="2"/>
        <scheme val="minor"/>
      </rPr>
      <t xml:space="preserve">
Questo file di calcolo non sostituisce i dati pubblicati all'interno della sezione "Conto Proprietà" dell'applicativo BIOCAR. Costituisce un mero strumento di supporto per i Soggetti obbligati al fine di quantificare </t>
    </r>
    <r>
      <rPr>
        <i/>
        <u/>
        <sz val="11"/>
        <color theme="1"/>
        <rFont val="Calibri"/>
        <family val="2"/>
        <scheme val="minor"/>
      </rPr>
      <t>indicativamente</t>
    </r>
    <r>
      <rPr>
        <i/>
        <sz val="11"/>
        <color theme="1"/>
        <rFont val="Calibri"/>
        <family val="2"/>
        <scheme val="minor"/>
      </rPr>
      <t>, anche in corso d'anno d'immissione in consumo, gli obblighi derivanti dal loro immesso.I valori calcolati tramite questo file potrebbero scostarsi dagli obblighi effettivi, calcolati dal GSE a valle della presentazione dell'autodichiarazione annuale da parte dei Soggetti obbligati.</t>
    </r>
  </si>
  <si>
    <t xml:space="preserve">Uso agricolo* </t>
  </si>
  <si>
    <r>
      <t xml:space="preserve">Biocarburanti </t>
    </r>
    <r>
      <rPr>
        <i/>
        <sz val="11"/>
        <color theme="1"/>
        <rFont val="Calibri"/>
        <family val="2"/>
        <scheme val="minor"/>
      </rPr>
      <t>single counting</t>
    </r>
    <r>
      <rPr>
        <sz val="11"/>
        <color theme="1"/>
        <rFont val="Calibri"/>
        <family val="2"/>
        <scheme val="minor"/>
      </rPr>
      <t xml:space="preserve"> da materie </t>
    </r>
    <r>
      <rPr>
        <i/>
        <sz val="11"/>
        <color theme="1"/>
        <rFont val="Calibri"/>
        <family val="2"/>
        <scheme val="minor"/>
      </rPr>
      <t>food/feed e/o alto rischio ILUC</t>
    </r>
  </si>
  <si>
    <t>*calcolato al netto dell'obbligo assolto mediante i meccanismi di incentivazione di cui agli artt. 6 e 7 DM 2 marzo 2018 e al DM 15 settembre 2022</t>
  </si>
  <si>
    <t>RFNBO non sostenibili</t>
  </si>
  <si>
    <t>RFNBO sostenibili</t>
  </si>
  <si>
    <t>RFNBO immessi in consumo (Gcal):</t>
  </si>
  <si>
    <t>RCF immessi in consumo (Gcal):</t>
  </si>
  <si>
    <t>RCF non sostenibili</t>
  </si>
  <si>
    <t>RCF sostenibili</t>
  </si>
  <si>
    <t>Sezione 1 - Dati di sintesi per il calcolo degli obblighi</t>
  </si>
  <si>
    <t>Tale sezione è compilata automaticamente sulla base dei dati compilati nell'Area di Input</t>
  </si>
  <si>
    <r>
      <rPr>
        <b/>
        <i/>
        <sz val="11"/>
        <color theme="1"/>
        <rFont val="Calibri"/>
        <family val="2"/>
        <scheme val="minor"/>
      </rPr>
      <t xml:space="preserve">Istruzioni per la compilazione e la consultazione del file
</t>
    </r>
    <r>
      <rPr>
        <i/>
        <sz val="11"/>
        <color theme="1"/>
        <rFont val="Calibri"/>
        <family val="2"/>
        <scheme val="minor"/>
      </rPr>
      <t xml:space="preserve">
</t>
    </r>
    <r>
      <rPr>
        <b/>
        <i/>
        <sz val="11"/>
        <color theme="1"/>
        <rFont val="Calibri"/>
        <family val="2"/>
        <scheme val="minor"/>
      </rPr>
      <t>Area Input - Inserimento dati</t>
    </r>
    <r>
      <rPr>
        <i/>
        <sz val="11"/>
        <color theme="1"/>
        <rFont val="Calibri"/>
        <family val="2"/>
        <scheme val="minor"/>
      </rPr>
      <t xml:space="preserve">: In tale area è necessario compilare preliminarmente tutte le celle riferite alle </t>
    </r>
    <r>
      <rPr>
        <b/>
        <i/>
        <sz val="11"/>
        <color theme="1"/>
        <rFont val="Calibri"/>
        <family val="2"/>
        <scheme val="minor"/>
      </rPr>
      <t>sezioni 1</t>
    </r>
    <r>
      <rPr>
        <i/>
        <sz val="11"/>
        <color theme="1"/>
        <rFont val="Calibri"/>
        <family val="2"/>
        <scheme val="minor"/>
      </rPr>
      <t xml:space="preserve"> (Anno di immissione in consumo) e </t>
    </r>
    <r>
      <rPr>
        <b/>
        <i/>
        <sz val="11"/>
        <color theme="1"/>
        <rFont val="Calibri"/>
        <family val="2"/>
        <scheme val="minor"/>
      </rPr>
      <t>2</t>
    </r>
    <r>
      <rPr>
        <i/>
        <sz val="11"/>
        <color theme="1"/>
        <rFont val="Calibri"/>
        <family val="2"/>
        <scheme val="minor"/>
      </rPr>
      <t xml:space="preserve"> (Adesione ai meccanismi di incentivazione). Successivamente sarà necessario compilare la </t>
    </r>
    <r>
      <rPr>
        <b/>
        <i/>
        <sz val="11"/>
        <color theme="1"/>
        <rFont val="Calibri"/>
        <family val="2"/>
        <scheme val="minor"/>
      </rPr>
      <t xml:space="preserve">sezione 3 </t>
    </r>
    <r>
      <rPr>
        <i/>
        <sz val="11"/>
        <color theme="1"/>
        <rFont val="Calibri"/>
        <family val="2"/>
        <scheme val="minor"/>
      </rPr>
      <t>(Vettori immessi in consumo) con i dati riguardanti il proprio immesso in consumo; nel caso in cui determinati vettori non siano stati immessi in consumo, è possibile lasciare vuota la cella corrispondente.</t>
    </r>
    <r>
      <rPr>
        <i/>
        <sz val="11"/>
        <color theme="1"/>
        <rFont val="Calibri"/>
        <family val="2"/>
        <scheme val="minor"/>
      </rPr>
      <t xml:space="preserve">
</t>
    </r>
    <r>
      <rPr>
        <b/>
        <i/>
        <sz val="11"/>
        <color theme="1"/>
        <rFont val="Calibri"/>
        <family val="2"/>
        <scheme val="minor"/>
      </rPr>
      <t>Area Output - Obblighi e cap</t>
    </r>
    <r>
      <rPr>
        <i/>
        <sz val="11"/>
        <color theme="1"/>
        <rFont val="Calibri"/>
        <family val="2"/>
        <scheme val="minor"/>
      </rPr>
      <t xml:space="preserve">: In tale area è possibile consultare gli obblighi e i cap calcolati secondo le informazioni inserite nell'Area Input e le formule, le quote percentuali e i fattori previsti dal Decreto MASE del 16 marzo 2023. Tale Area non è editabile. </t>
    </r>
  </si>
  <si>
    <t xml:space="preserve">*l'uso agricolo è contabilizzato ai fini dei trasporti secondo la % prevista </t>
  </si>
  <si>
    <t>per lo specifico anno di immisione (per il 2023 pari al 5%)</t>
  </si>
  <si>
    <t>Sezione 2 - Anno di immissione in consumo e stato adesione ai meccanismi di incentivazione</t>
  </si>
  <si>
    <t>Sezione 3 - Percentuali d'obbligo per l'anno di immissione in consumo</t>
  </si>
  <si>
    <t>Sezione 4 - Calcolo degli obblighi e dei cap</t>
  </si>
  <si>
    <r>
      <rPr>
        <b/>
        <i/>
        <sz val="11"/>
        <color theme="1"/>
        <rFont val="Calibri"/>
        <family val="2"/>
        <scheme val="minor"/>
      </rPr>
      <t>Versione: 1.0 del 19 luglio 2023</t>
    </r>
    <r>
      <rPr>
        <i/>
        <sz val="11"/>
        <color theme="1"/>
        <rFont val="Calibri"/>
        <family val="2"/>
        <scheme val="minor"/>
      </rPr>
      <t xml:space="preserve">
</t>
    </r>
  </si>
  <si>
    <t xml:space="preserve">Olio vegetale puro (olio prodotto a partire da piante oleaginose mediante spremitura, estrazione o procedimenti analoghi, grezzo o raffinato ma chimicamente non modificato) </t>
  </si>
  <si>
    <t xml:space="preserve">Biodiesel - estere metilico di acidi grassi (estere metilico prodotto da oli ottenuti da biomassa) </t>
  </si>
  <si>
    <t xml:space="preserve">Biodiesel - estere etilico di acidi grassi (estere etilico prodotto da oli ottenuti da biomassa) </t>
  </si>
  <si>
    <t>Biometano liquefatto immesso in consumo in purezza</t>
  </si>
  <si>
    <t xml:space="preserve">Olio idrotrattato (sottoposto a trattamento termochimico con idrogeno) ottenuto da biomassa, destinato ad essere usato come sostituto del diesel </t>
  </si>
  <si>
    <t xml:space="preserve">Olio idrotrattato (sottoposto a trattamento termochimico con idrogeno) ottenuto da biomassa, destinato ad essere usato come sostituto della benzina </t>
  </si>
  <si>
    <t xml:space="preserve">Olio idrotrattato (sottoposto a trattamento termochimico con idrogeno) ottenuto da biomassa, destinato ad essere usato come sostituto del carburante per aviazione </t>
  </si>
  <si>
    <t xml:space="preserve">Olio idrotrattato (sottoposto a trattamento termochimico con idrogeno) ottenuto da biomassa, destinato ad essere usato come sostituto del gas di petrolio liquefatto </t>
  </si>
  <si>
    <t xml:space="preserve">Olio co-trattato (lavorato in raffineria contemporaneamente al combustibile fossile) ottenuto da biomassa o da biomassa pirolizzata, destinato ad essere usato come sostituto del diesel </t>
  </si>
  <si>
    <t xml:space="preserve">Olio co-trattato (lavorato in raffineria contemporaneamente al combustibile fossile) ottenuto da biomassa o da biomassa pirolizzata, destinato ad essere usato come sostituto della benzina </t>
  </si>
  <si>
    <t xml:space="preserve">Olio co-trattato (lavorato in raffineria contemporaneamente al combustibile fossile) ottenuto da biomassa o da biomassa pirolizzata, destinato ad essere usato come sostituto del carburante per aviazione </t>
  </si>
  <si>
    <t xml:space="preserve">Olio co-trattato (lavorato in raffineria contemporaneamente al combustibile fossile) ottenuto da biomassa o da biomassa pirolizzata, destinato ad essere usato come sostituto del gas di petrolio liquefatto </t>
  </si>
  <si>
    <t xml:space="preserve">Metanolo da fonti rinnovabili </t>
  </si>
  <si>
    <t xml:space="preserve">Etanolo da fonti rinnovabili </t>
  </si>
  <si>
    <t xml:space="preserve">Propanolo da fonti rinnovabili </t>
  </si>
  <si>
    <t xml:space="preserve">Butanolo da fonti rinnovabili </t>
  </si>
  <si>
    <t xml:space="preserve">Diesel sintetico ottenuto da processo Fischer-Tropsch (idrocarburo sintetico o miscela di idrocarburi sintetici destinati a essere usati come sostituti del diesel) </t>
  </si>
  <si>
    <t xml:space="preserve">Benzina sintetica ottenuta da processo Fischer-Tropsch (idrocarburo sintetico o miscela di idrocarburi sintetici ottenuti da biomassa, destinati a essere usati come sostituti della benzina) </t>
  </si>
  <si>
    <t xml:space="preserve">Carburante per aviazione sintetico Fischer-Tropsch (idrocarburo sintetico o miscela di idrocarburi sintetici ottenuti da biomassa, destinati a essere usati come sostituti del carburante per aviazione) </t>
  </si>
  <si>
    <t xml:space="preserve">Gas di petrolio liquefatto sintetico ottenuto da processo FischerTropsch (idrocarburo sintetico o miscela di idrocarburi sintetici destinati ad essere usati come sostituti del gas di petrolio liquefatto) </t>
  </si>
  <si>
    <t xml:space="preserve">DME (etere dimetilico) </t>
  </si>
  <si>
    <t xml:space="preserve">Idrogeno da fonti rinnovabili </t>
  </si>
  <si>
    <t xml:space="preserve">ETBE (etil-ter-butil-etere ottenuto da bioetanolo) </t>
  </si>
  <si>
    <t xml:space="preserve">ETBE (etil-ter-butil-etere ottenuto interamente da bioetanolo e bio-iso-butene*) </t>
  </si>
  <si>
    <t xml:space="preserve">MTBE (metil-ter-butil-etere ottenuto dal bio metanolo) </t>
  </si>
  <si>
    <t xml:space="preserve">MTBE (metil-ter-butil-etere ottenuto interamente da bio metanolo e bio-iso-butene*) </t>
  </si>
  <si>
    <t xml:space="preserve">TAEE (ter-amil-etil-etere ottenuto dal bioetanolo) </t>
  </si>
  <si>
    <t xml:space="preserve">TAEE (ter-amil-etil-etere ottenuto interamente da bioetanolo e bio-iso-amilene*) </t>
  </si>
  <si>
    <t xml:space="preserve">TAME (ter-amil-metil-etere ottenuto dal biometanolo) </t>
  </si>
  <si>
    <t xml:space="preserve">TAME (ter-amil-metil-etere ottenuto interamente da biometanolo e bio-iso-amilene*) </t>
  </si>
  <si>
    <t xml:space="preserve">THxEE (terz-esil-etil-etere ottenuto dall'etanolo) </t>
  </si>
  <si>
    <t xml:space="preserve">THxME (terz-esil-metil-etere ottenuto dal metanolo) </t>
  </si>
  <si>
    <t>Bio-cherosene (o jet fuel) ottenuto da processi di cracking catalitico</t>
  </si>
  <si>
    <t>Bio-benzina ottenuta da processi di cracking catalitico</t>
  </si>
  <si>
    <t>Bio-gasolio ottenuto da processi di cracking catalitico</t>
  </si>
  <si>
    <t>Biopropano</t>
  </si>
  <si>
    <t>Idrogeno da elettrolisi</t>
  </si>
  <si>
    <t xml:space="preserve">Benzina </t>
  </si>
  <si>
    <t xml:space="preserve">Diesel </t>
  </si>
  <si>
    <t>Metano (o gas naturale) liquefatto</t>
  </si>
  <si>
    <t>Metano (o gas naturale) compresso</t>
  </si>
  <si>
    <t>Biocarburante</t>
  </si>
  <si>
    <t>RFNBO</t>
  </si>
  <si>
    <t>Carburante</t>
  </si>
  <si>
    <t>Carburante/Biocarburante da co-processing</t>
  </si>
  <si>
    <t>Tipologia di vettore</t>
  </si>
  <si>
    <t>Vettore</t>
  </si>
  <si>
    <t>PCI (Gcal/t)</t>
  </si>
  <si>
    <t>Poteri calorifici</t>
  </si>
  <si>
    <r>
      <rPr>
        <i/>
        <sz val="11"/>
        <color theme="1"/>
        <rFont val="Calibri"/>
        <family val="2"/>
        <scheme val="minor"/>
      </rPr>
      <t>Cap</t>
    </r>
    <r>
      <rPr>
        <sz val="11"/>
        <color theme="1"/>
        <rFont val="Calibri"/>
        <family val="2"/>
        <scheme val="minor"/>
      </rPr>
      <t xml:space="preserve"> di cui all'art.5, comma 8 (materie</t>
    </r>
    <r>
      <rPr>
        <i/>
        <sz val="11"/>
        <color theme="1"/>
        <rFont val="Calibri"/>
        <family val="2"/>
        <scheme val="minor"/>
      </rPr>
      <t xml:space="preserve"> food/feed</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</si>
</sst>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0.0000"/>
    <numFmt numFmtId="166" formatCode="0.0%"/>
    <numFmt numFmtId="167" formatCode="_-* #,##0.00\ _€_-;\-* #,##0.00\ _€_-;_-* &quot;-&quot;??\ _€_-;_-@_-"/>
    <numFmt numFmtId="168" formatCode="_-* #,##0_-;\-* #,##0_-;_-* &quot;-&quot;??_-;_-@_-"/>
    <numFmt numFmtId="169" formatCode="_-* #,##0.000_-;\-* #,##0.000_-;_-* &quot;-&quot;??_-;_-@_-"/>
  </numFmts>
  <fonts count="16" x14ac:knownFonts="1">
    <font>
      <sz val="11"/>
      <color theme="1"/>
      <name val="Calibri"/>
      <family val="2"/>
      <scheme val="minor"/>
    </font>
    <font>
      <sz val="11"/>
      <color theme="1"/>
      <name val="Calibri"/>
      <family val="2"/>
      <scheme val="minor"/>
    </font>
    <font>
      <b/>
      <i/>
      <sz val="11"/>
      <color theme="1"/>
      <name val="Calibri"/>
      <family val="2"/>
      <scheme val="minor"/>
    </font>
    <font>
      <i/>
      <u/>
      <sz val="11"/>
      <color theme="1"/>
      <name val="Calibri"/>
      <family val="2"/>
      <scheme val="minor"/>
    </font>
    <font>
      <u/>
      <sz val="11"/>
      <color theme="1"/>
      <name val="Calibri"/>
      <family val="2"/>
      <scheme val="minor"/>
    </font>
    <font>
      <i/>
      <sz val="9"/>
      <color theme="1"/>
      <name val="Calibri"/>
      <family val="2"/>
      <scheme val="minor"/>
    </font>
    <font>
      <vertAlign val="subscript"/>
      <sz val="11"/>
      <color theme="1"/>
      <name val="Calibri"/>
      <family val="2"/>
      <scheme val="minor"/>
    </font>
    <font>
      <i/>
      <sz val="11"/>
      <color theme="1"/>
      <name val="Calibri"/>
      <family val="2"/>
      <scheme val="minor"/>
    </font>
    <font>
      <sz val="11"/>
      <color rgb="FFFF0000"/>
      <name val="Calibri"/>
      <family val="2"/>
      <scheme val="minor"/>
    </font>
    <font>
      <i/>
      <sz val="10"/>
      <name val="Calibri"/>
      <family val="2"/>
      <scheme val="minor"/>
    </font>
    <font>
      <sz val="11"/>
      <name val="Calibri"/>
      <family val="2"/>
      <scheme val="minor"/>
    </font>
    <font>
      <b/>
      <i/>
      <sz val="11"/>
      <color theme="0"/>
      <name val="Calibri"/>
      <family val="2"/>
      <scheme val="minor"/>
    </font>
    <font>
      <i/>
      <sz val="24"/>
      <color theme="3"/>
      <name val="Calibri"/>
      <family val="2"/>
      <scheme val="minor"/>
    </font>
    <font>
      <sz val="10"/>
      <color theme="1"/>
      <name val="Calibri"/>
      <family val="2"/>
      <scheme val="minor"/>
    </font>
    <font>
      <i/>
      <sz val="10"/>
      <color theme="1"/>
      <name val="Calibri"/>
      <family val="2"/>
      <scheme val="minor"/>
    </font>
    <font>
      <sz val="11"/>
      <color theme="1"/>
      <name val="Calibri"/>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bgColor indexed="64"/>
      </patternFill>
    </fill>
  </fills>
  <borders count="4">
    <border>
      <left/>
      <right/>
      <top/>
      <bottom/>
      <diagonal/>
    </border>
    <border>
      <left/>
      <right/>
      <top/>
      <bottom style="medium">
        <color theme="3"/>
      </bottom>
      <diagonal/>
    </border>
    <border>
      <left style="medium">
        <color theme="3"/>
      </left>
      <right style="medium">
        <color theme="3"/>
      </right>
      <top style="medium">
        <color theme="3"/>
      </top>
      <bottom style="medium">
        <color theme="3"/>
      </bottom>
      <diagonal/>
    </border>
    <border>
      <left style="thin">
        <color theme="0"/>
      </left>
      <right style="thin">
        <color theme="0"/>
      </right>
      <top style="thin">
        <color theme="0"/>
      </top>
      <bottom style="thin">
        <color theme="0"/>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59">
    <xf numFmtId="0" fontId="0" fillId="0" borderId="0" xfId="0"/>
    <xf numFmtId="0" fontId="0" fillId="2" borderId="1" xfId="0" applyFill="1" applyBorder="1"/>
    <xf numFmtId="0" fontId="0" fillId="2" borderId="0" xfId="0" applyFill="1"/>
    <xf numFmtId="0" fontId="0" fillId="3" borderId="0" xfId="0" applyFill="1"/>
    <xf numFmtId="10" fontId="0" fillId="0" borderId="0" xfId="1" applyNumberFormat="1" applyFont="1"/>
    <xf numFmtId="0" fontId="0" fillId="2" borderId="2" xfId="0" applyFill="1" applyBorder="1"/>
    <xf numFmtId="0" fontId="2" fillId="2" borderId="1" xfId="0" applyFont="1" applyFill="1" applyBorder="1"/>
    <xf numFmtId="0" fontId="3" fillId="2" borderId="0" xfId="0" applyFont="1" applyFill="1"/>
    <xf numFmtId="0" fontId="0" fillId="2" borderId="0" xfId="0" applyFill="1" applyAlignment="1">
      <alignment horizontal="right"/>
    </xf>
    <xf numFmtId="0" fontId="3" fillId="2" borderId="0" xfId="0" applyFont="1" applyFill="1" applyAlignment="1">
      <alignment horizontal="right"/>
    </xf>
    <xf numFmtId="0" fontId="3" fillId="2" borderId="0" xfId="0" applyFont="1" applyFill="1" applyBorder="1" applyAlignment="1">
      <alignment horizontal="right"/>
    </xf>
    <xf numFmtId="0" fontId="5" fillId="2" borderId="0" xfId="0" applyFont="1" applyFill="1"/>
    <xf numFmtId="10" fontId="0" fillId="2" borderId="2" xfId="1" applyNumberFormat="1" applyFont="1" applyFill="1" applyBorder="1"/>
    <xf numFmtId="0" fontId="2" fillId="2" borderId="0" xfId="0" applyFont="1" applyFill="1" applyBorder="1"/>
    <xf numFmtId="0" fontId="4" fillId="2" borderId="0" xfId="0" applyFont="1" applyFill="1"/>
    <xf numFmtId="2" fontId="0" fillId="2" borderId="2" xfId="0" applyNumberFormat="1" applyFill="1" applyBorder="1"/>
    <xf numFmtId="2" fontId="0" fillId="2" borderId="0" xfId="0" applyNumberFormat="1" applyFill="1" applyBorder="1"/>
    <xf numFmtId="0" fontId="8" fillId="2" borderId="0" xfId="0" applyFont="1" applyFill="1"/>
    <xf numFmtId="2" fontId="0" fillId="2" borderId="0" xfId="0" applyNumberFormat="1" applyFill="1"/>
    <xf numFmtId="165" fontId="0" fillId="2" borderId="0" xfId="0" applyNumberFormat="1" applyFill="1"/>
    <xf numFmtId="0" fontId="3" fillId="2" borderId="0" xfId="0" applyFont="1" applyFill="1" applyAlignment="1">
      <alignment horizontal="right" wrapText="1"/>
    </xf>
    <xf numFmtId="166" fontId="0" fillId="0" borderId="0" xfId="1" applyNumberFormat="1" applyFont="1"/>
    <xf numFmtId="0" fontId="9" fillId="2" borderId="0" xfId="0" applyFont="1" applyFill="1"/>
    <xf numFmtId="0" fontId="10" fillId="2" borderId="0" xfId="0" applyFont="1" applyFill="1"/>
    <xf numFmtId="0" fontId="9" fillId="2" borderId="0" xfId="0" applyFont="1" applyFill="1" applyAlignment="1">
      <alignment wrapText="1"/>
    </xf>
    <xf numFmtId="0" fontId="9" fillId="2" borderId="0" xfId="0" applyFont="1" applyFill="1" applyAlignment="1">
      <alignment horizontal="left"/>
    </xf>
    <xf numFmtId="0" fontId="7" fillId="2" borderId="0" xfId="0" applyFont="1" applyFill="1"/>
    <xf numFmtId="0" fontId="0" fillId="2" borderId="0" xfId="0" applyFill="1" applyBorder="1"/>
    <xf numFmtId="43" fontId="0" fillId="2" borderId="2" xfId="2" applyFont="1" applyFill="1" applyBorder="1"/>
    <xf numFmtId="164" fontId="0" fillId="2" borderId="0" xfId="0" applyNumberFormat="1" applyFill="1" applyBorder="1"/>
    <xf numFmtId="167" fontId="11" fillId="4" borderId="3" xfId="0" applyNumberFormat="1" applyFont="1" applyFill="1" applyBorder="1"/>
    <xf numFmtId="0" fontId="0" fillId="2" borderId="2" xfId="0" applyFill="1" applyBorder="1" applyAlignment="1">
      <alignment horizontal="right"/>
    </xf>
    <xf numFmtId="0" fontId="12" fillId="2" borderId="0" xfId="0" applyFont="1" applyFill="1" applyAlignment="1">
      <alignment horizontal="right"/>
    </xf>
    <xf numFmtId="0" fontId="13" fillId="2" borderId="0" xfId="0" applyFont="1" applyFill="1"/>
    <xf numFmtId="0" fontId="14" fillId="2" borderId="0" xfId="0" applyFont="1" applyFill="1"/>
    <xf numFmtId="168" fontId="0" fillId="2" borderId="2" xfId="2" applyNumberFormat="1" applyFont="1" applyFill="1" applyBorder="1"/>
    <xf numFmtId="168" fontId="10" fillId="2" borderId="2" xfId="2" applyNumberFormat="1" applyFont="1" applyFill="1" applyBorder="1"/>
    <xf numFmtId="0" fontId="12" fillId="2" borderId="0" xfId="0" applyFont="1" applyFill="1" applyAlignment="1">
      <alignment horizontal="left"/>
    </xf>
    <xf numFmtId="169" fontId="0" fillId="0" borderId="0" xfId="2" applyNumberFormat="1" applyFont="1"/>
    <xf numFmtId="169" fontId="15" fillId="0" borderId="0" xfId="2" applyNumberFormat="1" applyFont="1"/>
    <xf numFmtId="0" fontId="0" fillId="2" borderId="2" xfId="0" applyFill="1" applyBorder="1" applyProtection="1">
      <protection locked="0"/>
    </xf>
    <xf numFmtId="0" fontId="0" fillId="2" borderId="2" xfId="0" applyFill="1" applyBorder="1" applyAlignment="1" applyProtection="1">
      <alignment horizontal="right"/>
      <protection locked="0"/>
    </xf>
    <xf numFmtId="43" fontId="0" fillId="2" borderId="2" xfId="2" applyFont="1" applyFill="1" applyBorder="1" applyProtection="1">
      <protection locked="0"/>
    </xf>
    <xf numFmtId="0" fontId="0" fillId="2" borderId="0" xfId="0" applyFill="1" applyProtection="1"/>
    <xf numFmtId="0" fontId="12" fillId="2" borderId="0" xfId="0" applyFont="1" applyFill="1" applyAlignment="1" applyProtection="1">
      <alignment horizontal="right"/>
    </xf>
    <xf numFmtId="0" fontId="2" fillId="2" borderId="1" xfId="0" applyFont="1" applyFill="1" applyBorder="1" applyProtection="1"/>
    <xf numFmtId="0" fontId="0" fillId="2" borderId="1" xfId="0" applyFill="1" applyBorder="1" applyProtection="1"/>
    <xf numFmtId="0" fontId="5" fillId="2" borderId="0" xfId="0" applyFont="1" applyFill="1" applyProtection="1"/>
    <xf numFmtId="0" fontId="0" fillId="2" borderId="0" xfId="0" applyFill="1" applyAlignment="1" applyProtection="1">
      <alignment horizontal="right"/>
    </xf>
    <xf numFmtId="0" fontId="0" fillId="2" borderId="0" xfId="0" applyFill="1" applyBorder="1" applyProtection="1"/>
    <xf numFmtId="0" fontId="2" fillId="2" borderId="0" xfId="0" applyFont="1" applyFill="1" applyAlignment="1" applyProtection="1"/>
    <xf numFmtId="0" fontId="3" fillId="2" borderId="0" xfId="0" applyFont="1" applyFill="1" applyAlignment="1" applyProtection="1">
      <alignment horizontal="right"/>
    </xf>
    <xf numFmtId="0" fontId="2" fillId="2" borderId="0" xfId="0" applyFont="1" applyFill="1" applyProtection="1"/>
    <xf numFmtId="0" fontId="0" fillId="2" borderId="0" xfId="0" applyFill="1" applyBorder="1" applyAlignment="1" applyProtection="1">
      <alignment horizontal="right"/>
    </xf>
    <xf numFmtId="0" fontId="8" fillId="2" borderId="0" xfId="0" applyFont="1" applyFill="1" applyProtection="1"/>
    <xf numFmtId="0" fontId="3" fillId="2" borderId="0" xfId="0" applyFont="1" applyFill="1" applyBorder="1" applyAlignment="1" applyProtection="1">
      <alignment horizontal="right"/>
    </xf>
    <xf numFmtId="0" fontId="7" fillId="2" borderId="0" xfId="0" applyFont="1" applyFill="1" applyAlignment="1">
      <alignment horizontal="center" vertical="top" wrapText="1"/>
    </xf>
    <xf numFmtId="0" fontId="2" fillId="2" borderId="0" xfId="0" applyFont="1" applyFill="1" applyAlignment="1" applyProtection="1">
      <alignment horizontal="center"/>
    </xf>
    <xf numFmtId="0" fontId="9" fillId="2" borderId="0" xfId="0" applyFont="1" applyFill="1" applyAlignment="1">
      <alignment horizontal="left"/>
    </xf>
  </cellXfs>
  <cellStyles count="3">
    <cellStyle name="Migliaia" xfId="2" builtinId="3"/>
    <cellStyle name="Normale" xfId="0" builtinId="0"/>
    <cellStyle name="Percentuale" xfId="1" builtinId="5"/>
  </cellStyles>
  <dxfs count="3">
    <dxf>
      <font>
        <b val="0"/>
        <i val="0"/>
        <strike val="0"/>
        <condense val="0"/>
        <extend val="0"/>
        <outline val="0"/>
        <shadow val="0"/>
        <u val="none"/>
        <vertAlign val="baseline"/>
        <sz val="11"/>
        <color theme="1"/>
        <name val="Calibri"/>
        <scheme val="minor"/>
      </font>
      <numFmt numFmtId="169" formatCode="_-* #,##0.000_-;\-* #,##0.000_-;_-* &quot;-&quot;??_-;_-@_-"/>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13</xdr:col>
      <xdr:colOff>382246</xdr:colOff>
      <xdr:row>5</xdr:row>
      <xdr:rowOff>126496</xdr:rowOff>
    </xdr:from>
    <xdr:to>
      <xdr:col>16</xdr:col>
      <xdr:colOff>295275</xdr:colOff>
      <xdr:row>9</xdr:row>
      <xdr:rowOff>142875</xdr:rowOff>
    </xdr:to>
    <xdr:pic>
      <xdr:nvPicPr>
        <xdr:cNvPr id="2" name="Immagine 1" descr="File:Logo GSE.png - Wikiped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78121" y="1078996"/>
          <a:ext cx="1741829" cy="7783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294714</xdr:colOff>
      <xdr:row>0</xdr:row>
      <xdr:rowOff>245969</xdr:rowOff>
    </xdr:from>
    <xdr:to>
      <xdr:col>1</xdr:col>
      <xdr:colOff>1426943</xdr:colOff>
      <xdr:row>5</xdr:row>
      <xdr:rowOff>52798</xdr:rowOff>
    </xdr:to>
    <xdr:pic>
      <xdr:nvPicPr>
        <xdr:cNvPr id="2" name="Immagine 1" descr="File:Logo GSE.png - Wikiped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4714" y="245969"/>
          <a:ext cx="1737347" cy="7817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476250</xdr:colOff>
      <xdr:row>0</xdr:row>
      <xdr:rowOff>142875</xdr:rowOff>
    </xdr:from>
    <xdr:to>
      <xdr:col>1</xdr:col>
      <xdr:colOff>1423022</xdr:colOff>
      <xdr:row>4</xdr:row>
      <xdr:rowOff>19741</xdr:rowOff>
    </xdr:to>
    <xdr:pic>
      <xdr:nvPicPr>
        <xdr:cNvPr id="4" name="Immagine 3" descr="File:Logo GSE.png - Wikiped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142875"/>
          <a:ext cx="1737347" cy="7817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1079126</xdr:colOff>
      <xdr:row>0</xdr:row>
      <xdr:rowOff>233643</xdr:rowOff>
    </xdr:from>
    <xdr:to>
      <xdr:col>1</xdr:col>
      <xdr:colOff>2633382</xdr:colOff>
      <xdr:row>3</xdr:row>
      <xdr:rowOff>14340</xdr:rowOff>
    </xdr:to>
    <xdr:pic>
      <xdr:nvPicPr>
        <xdr:cNvPr id="3" name="Immagine 2" descr="File:Logo GSE.png - Wikiped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9979" y="233643"/>
          <a:ext cx="1554256" cy="643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ella1" displayName="Tabella1" ref="B6:D48" totalsRowShown="0" dataDxfId="2" dataCellStyle="Migliaia">
  <autoFilter ref="B6:D48"/>
  <tableColumns count="3">
    <tableColumn id="7" name="Tipologia di vettore" dataDxfId="1" dataCellStyle="Migliaia"/>
    <tableColumn id="1" name="Vettore"/>
    <tableColumn id="6" name="PCI (Gcal/t)" dataDxfId="0" dataCellStyle="Migliaia"/>
  </tableColumns>
  <tableStyleInfo name="TableStyleMedium7"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2:Q32"/>
  <sheetViews>
    <sheetView tabSelected="1" topLeftCell="A2" workbookViewId="0">
      <selection activeCell="H28" sqref="H28:Q32"/>
    </sheetView>
  </sheetViews>
  <sheetFormatPr defaultRowHeight="15" x14ac:dyDescent="0.25"/>
  <cols>
    <col min="1" max="2" width="9.140625" style="2"/>
    <col min="3" max="3" width="3.28515625" style="2" customWidth="1"/>
    <col min="4" max="7" width="9.140625" style="2" hidden="1" customWidth="1"/>
    <col min="8" max="16" width="9.140625" style="2"/>
    <col min="17" max="17" width="76.7109375" style="2" customWidth="1"/>
    <col min="18" max="16384" width="9.140625" style="2"/>
  </cols>
  <sheetData>
    <row r="12" spans="8:17" ht="15" customHeight="1" x14ac:dyDescent="0.25">
      <c r="H12" s="56" t="s">
        <v>72</v>
      </c>
      <c r="I12" s="56"/>
      <c r="J12" s="56"/>
      <c r="K12" s="56"/>
      <c r="L12" s="56"/>
      <c r="M12" s="56"/>
      <c r="N12" s="56"/>
      <c r="O12" s="56"/>
      <c r="P12" s="56"/>
      <c r="Q12" s="56"/>
    </row>
    <row r="13" spans="8:17" x14ac:dyDescent="0.25">
      <c r="H13" s="56"/>
      <c r="I13" s="56"/>
      <c r="J13" s="56"/>
      <c r="K13" s="56"/>
      <c r="L13" s="56"/>
      <c r="M13" s="56"/>
      <c r="N13" s="56"/>
      <c r="O13" s="56"/>
      <c r="P13" s="56"/>
      <c r="Q13" s="56"/>
    </row>
    <row r="14" spans="8:17" x14ac:dyDescent="0.25">
      <c r="H14" s="56"/>
      <c r="I14" s="56"/>
      <c r="J14" s="56"/>
      <c r="K14" s="56"/>
      <c r="L14" s="56"/>
      <c r="M14" s="56"/>
      <c r="N14" s="56"/>
      <c r="O14" s="56"/>
      <c r="P14" s="56"/>
      <c r="Q14" s="56"/>
    </row>
    <row r="15" spans="8:17" x14ac:dyDescent="0.25">
      <c r="H15" s="56"/>
      <c r="I15" s="56"/>
      <c r="J15" s="56"/>
      <c r="K15" s="56"/>
      <c r="L15" s="56"/>
      <c r="M15" s="56"/>
      <c r="N15" s="56"/>
      <c r="O15" s="56"/>
      <c r="P15" s="56"/>
      <c r="Q15" s="56"/>
    </row>
    <row r="16" spans="8:17" x14ac:dyDescent="0.25">
      <c r="H16" s="56"/>
      <c r="I16" s="56"/>
      <c r="J16" s="56"/>
      <c r="K16" s="56"/>
      <c r="L16" s="56"/>
      <c r="M16" s="56"/>
      <c r="N16" s="56"/>
      <c r="O16" s="56"/>
      <c r="P16" s="56"/>
      <c r="Q16" s="56"/>
    </row>
    <row r="17" spans="8:17" ht="15" customHeight="1" x14ac:dyDescent="0.25">
      <c r="H17" s="56" t="s">
        <v>84</v>
      </c>
      <c r="I17" s="56"/>
      <c r="J17" s="56"/>
      <c r="K17" s="56"/>
      <c r="L17" s="56"/>
      <c r="M17" s="56"/>
      <c r="N17" s="56"/>
      <c r="O17" s="56"/>
      <c r="P17" s="56"/>
      <c r="Q17" s="56"/>
    </row>
    <row r="18" spans="8:17" x14ac:dyDescent="0.25">
      <c r="H18" s="56"/>
      <c r="I18" s="56"/>
      <c r="J18" s="56"/>
      <c r="K18" s="56"/>
      <c r="L18" s="56"/>
      <c r="M18" s="56"/>
      <c r="N18" s="56"/>
      <c r="O18" s="56"/>
      <c r="P18" s="56"/>
      <c r="Q18" s="56"/>
    </row>
    <row r="19" spans="8:17" x14ac:dyDescent="0.25">
      <c r="H19" s="56"/>
      <c r="I19" s="56"/>
      <c r="J19" s="56"/>
      <c r="K19" s="56"/>
      <c r="L19" s="56"/>
      <c r="M19" s="56"/>
      <c r="N19" s="56"/>
      <c r="O19" s="56"/>
      <c r="P19" s="56"/>
      <c r="Q19" s="56"/>
    </row>
    <row r="20" spans="8:17" x14ac:dyDescent="0.25">
      <c r="H20" s="56"/>
      <c r="I20" s="56"/>
      <c r="J20" s="56"/>
      <c r="K20" s="56"/>
      <c r="L20" s="56"/>
      <c r="M20" s="56"/>
      <c r="N20" s="56"/>
      <c r="O20" s="56"/>
      <c r="P20" s="56"/>
      <c r="Q20" s="56"/>
    </row>
    <row r="21" spans="8:17" x14ac:dyDescent="0.25">
      <c r="H21" s="56"/>
      <c r="I21" s="56"/>
      <c r="J21" s="56"/>
      <c r="K21" s="56"/>
      <c r="L21" s="56"/>
      <c r="M21" s="56"/>
      <c r="N21" s="56"/>
      <c r="O21" s="56"/>
      <c r="P21" s="56"/>
      <c r="Q21" s="56"/>
    </row>
    <row r="22" spans="8:17" x14ac:dyDescent="0.25">
      <c r="H22" s="56"/>
      <c r="I22" s="56"/>
      <c r="J22" s="56"/>
      <c r="K22" s="56"/>
      <c r="L22" s="56"/>
      <c r="M22" s="56"/>
      <c r="N22" s="56"/>
      <c r="O22" s="56"/>
      <c r="P22" s="56"/>
      <c r="Q22" s="56"/>
    </row>
    <row r="23" spans="8:17" x14ac:dyDescent="0.25">
      <c r="H23" s="56"/>
      <c r="I23" s="56"/>
      <c r="J23" s="56"/>
      <c r="K23" s="56"/>
      <c r="L23" s="56"/>
      <c r="M23" s="56"/>
      <c r="N23" s="56"/>
      <c r="O23" s="56"/>
      <c r="P23" s="56"/>
      <c r="Q23" s="56"/>
    </row>
    <row r="24" spans="8:17" ht="10.5" customHeight="1" x14ac:dyDescent="0.25">
      <c r="H24" s="56"/>
      <c r="I24" s="56"/>
      <c r="J24" s="56"/>
      <c r="K24" s="56"/>
      <c r="L24" s="56"/>
      <c r="M24" s="56"/>
      <c r="N24" s="56"/>
      <c r="O24" s="56"/>
      <c r="P24" s="56"/>
      <c r="Q24" s="56"/>
    </row>
    <row r="25" spans="8:17" hidden="1" x14ac:dyDescent="0.25">
      <c r="H25" s="56"/>
      <c r="I25" s="56"/>
      <c r="J25" s="56"/>
      <c r="K25" s="56"/>
      <c r="L25" s="56"/>
      <c r="M25" s="56"/>
      <c r="N25" s="56"/>
      <c r="O25" s="56"/>
      <c r="P25" s="56"/>
      <c r="Q25" s="56"/>
    </row>
    <row r="26" spans="8:17" hidden="1" x14ac:dyDescent="0.25">
      <c r="H26" s="56"/>
      <c r="I26" s="56"/>
      <c r="J26" s="56"/>
      <c r="K26" s="56"/>
      <c r="L26" s="56"/>
      <c r="M26" s="56"/>
      <c r="N26" s="56"/>
      <c r="O26" s="56"/>
      <c r="P26" s="56"/>
      <c r="Q26" s="56"/>
    </row>
    <row r="27" spans="8:17" hidden="1" x14ac:dyDescent="0.25">
      <c r="H27" s="56"/>
      <c r="I27" s="56"/>
      <c r="J27" s="56"/>
      <c r="K27" s="56"/>
      <c r="L27" s="56"/>
      <c r="M27" s="56"/>
      <c r="N27" s="56"/>
      <c r="O27" s="56"/>
      <c r="P27" s="56"/>
      <c r="Q27" s="56"/>
    </row>
    <row r="28" spans="8:17" ht="15" customHeight="1" x14ac:dyDescent="0.25">
      <c r="H28" s="56" t="s">
        <v>90</v>
      </c>
      <c r="I28" s="56"/>
      <c r="J28" s="56"/>
      <c r="K28" s="56"/>
      <c r="L28" s="56"/>
      <c r="M28" s="56"/>
      <c r="N28" s="56"/>
      <c r="O28" s="56"/>
      <c r="P28" s="56"/>
      <c r="Q28" s="56"/>
    </row>
    <row r="29" spans="8:17" x14ac:dyDescent="0.25">
      <c r="H29" s="56"/>
      <c r="I29" s="56"/>
      <c r="J29" s="56"/>
      <c r="K29" s="56"/>
      <c r="L29" s="56"/>
      <c r="M29" s="56"/>
      <c r="N29" s="56"/>
      <c r="O29" s="56"/>
      <c r="P29" s="56"/>
      <c r="Q29" s="56"/>
    </row>
    <row r="30" spans="8:17" x14ac:dyDescent="0.25">
      <c r="H30" s="56"/>
      <c r="I30" s="56"/>
      <c r="J30" s="56"/>
      <c r="K30" s="56"/>
      <c r="L30" s="56"/>
      <c r="M30" s="56"/>
      <c r="N30" s="56"/>
      <c r="O30" s="56"/>
      <c r="P30" s="56"/>
      <c r="Q30" s="56"/>
    </row>
    <row r="31" spans="8:17" x14ac:dyDescent="0.25">
      <c r="H31" s="56"/>
      <c r="I31" s="56"/>
      <c r="J31" s="56"/>
      <c r="K31" s="56"/>
      <c r="L31" s="56"/>
      <c r="M31" s="56"/>
      <c r="N31" s="56"/>
      <c r="O31" s="56"/>
      <c r="P31" s="56"/>
      <c r="Q31" s="56"/>
    </row>
    <row r="32" spans="8:17" x14ac:dyDescent="0.25">
      <c r="H32" s="56"/>
      <c r="I32" s="56"/>
      <c r="J32" s="56"/>
      <c r="K32" s="56"/>
      <c r="L32" s="56"/>
      <c r="M32" s="56"/>
      <c r="N32" s="56"/>
      <c r="O32" s="56"/>
      <c r="P32" s="56"/>
      <c r="Q32" s="56"/>
    </row>
  </sheetData>
  <sheetProtection algorithmName="SHA-512" hashValue="fnJduCmcpPJqbFwKgLXYfmyzLXw5VTam2RrZunQUpd2aXaEDqSgMxzSprh0AQs1sHD2V75dT0YZ8Fku2TeKQ6g==" saltValue="tYxAHJeHZyIqiGDNlX5/Pg==" spinCount="100000" sheet="1" objects="1" scenarios="1"/>
  <mergeCells count="3">
    <mergeCell ref="H12:Q16"/>
    <mergeCell ref="H28:Q32"/>
    <mergeCell ref="H17:Q27"/>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3"/>
  <sheetViews>
    <sheetView zoomScale="85" zoomScaleNormal="85" workbookViewId="0">
      <selection activeCell="F54" sqref="F54"/>
    </sheetView>
  </sheetViews>
  <sheetFormatPr defaultRowHeight="15" x14ac:dyDescent="0.25"/>
  <cols>
    <col min="1" max="1" width="9.140625" style="43"/>
    <col min="2" max="2" width="80.5703125" style="43" bestFit="1" customWidth="1"/>
    <col min="3" max="3" width="4" style="43" customWidth="1"/>
    <col min="4" max="6" width="27.7109375" style="43" customWidth="1"/>
    <col min="7" max="7" width="9.140625" style="43"/>
    <col min="8" max="8" width="57.28515625" style="43" bestFit="1" customWidth="1"/>
    <col min="9" max="9" width="4.140625" style="43" customWidth="1"/>
    <col min="10" max="10" width="12.42578125" style="43" customWidth="1"/>
    <col min="11" max="11" width="6.42578125" style="43" customWidth="1"/>
    <col min="12" max="12" width="40.85546875" style="43" bestFit="1" customWidth="1"/>
    <col min="13" max="16384" width="9.140625" style="43"/>
  </cols>
  <sheetData>
    <row r="1" spans="2:6" ht="32.25" customHeight="1" x14ac:dyDescent="0.25"/>
    <row r="2" spans="2:6" ht="31.5" x14ac:dyDescent="0.5">
      <c r="B2" s="44" t="s">
        <v>70</v>
      </c>
    </row>
    <row r="3" spans="2:6" ht="4.5" customHeight="1" x14ac:dyDescent="0.25"/>
    <row r="4" spans="2:6" ht="3" customHeight="1" x14ac:dyDescent="0.25"/>
    <row r="5" spans="2:6" ht="5.25" customHeight="1" x14ac:dyDescent="0.25"/>
    <row r="8" spans="2:6" ht="15.75" thickBot="1" x14ac:dyDescent="0.3">
      <c r="B8" s="45" t="s">
        <v>63</v>
      </c>
      <c r="C8" s="46"/>
      <c r="D8" s="46"/>
      <c r="E8" s="46"/>
      <c r="F8" s="46"/>
    </row>
    <row r="9" spans="2:6" ht="15.75" thickBot="1" x14ac:dyDescent="0.3">
      <c r="B9" s="47" t="s">
        <v>25</v>
      </c>
    </row>
    <row r="10" spans="2:6" ht="15.75" thickBot="1" x14ac:dyDescent="0.3">
      <c r="B10" s="48" t="s">
        <v>67</v>
      </c>
      <c r="D10" s="40"/>
      <c r="E10" s="49"/>
    </row>
    <row r="12" spans="2:6" ht="15.75" thickBot="1" x14ac:dyDescent="0.3">
      <c r="B12" s="45" t="s">
        <v>64</v>
      </c>
      <c r="C12" s="46"/>
      <c r="D12" s="46"/>
      <c r="E12" s="46"/>
      <c r="F12" s="46"/>
    </row>
    <row r="13" spans="2:6" ht="15.75" thickBot="1" x14ac:dyDescent="0.3">
      <c r="B13" s="47" t="s">
        <v>26</v>
      </c>
    </row>
    <row r="14" spans="2:6" ht="15.75" thickBot="1" x14ac:dyDescent="0.3">
      <c r="B14" s="48" t="s">
        <v>20</v>
      </c>
      <c r="D14" s="41"/>
      <c r="E14" s="49"/>
    </row>
    <row r="15" spans="2:6" ht="15.75" thickBot="1" x14ac:dyDescent="0.3">
      <c r="B15" s="48" t="s">
        <v>19</v>
      </c>
      <c r="D15" s="41"/>
      <c r="E15" s="49"/>
    </row>
    <row r="17" spans="2:6" ht="15.75" thickBot="1" x14ac:dyDescent="0.3">
      <c r="B17" s="45" t="s">
        <v>65</v>
      </c>
      <c r="C17" s="46"/>
      <c r="D17" s="46"/>
      <c r="E17" s="46"/>
      <c r="F17" s="46"/>
    </row>
    <row r="18" spans="2:6" x14ac:dyDescent="0.25">
      <c r="B18" s="47" t="s">
        <v>27</v>
      </c>
    </row>
    <row r="19" spans="2:6" x14ac:dyDescent="0.25">
      <c r="D19" s="57" t="s">
        <v>52</v>
      </c>
      <c r="E19" s="57"/>
      <c r="F19" s="50"/>
    </row>
    <row r="20" spans="2:6" ht="15.75" thickBot="1" x14ac:dyDescent="0.3">
      <c r="B20" s="51" t="s">
        <v>18</v>
      </c>
      <c r="D20" s="52" t="s">
        <v>55</v>
      </c>
      <c r="E20" s="52" t="s">
        <v>56</v>
      </c>
    </row>
    <row r="21" spans="2:6" ht="15.75" thickBot="1" x14ac:dyDescent="0.3">
      <c r="B21" s="53" t="s">
        <v>11</v>
      </c>
      <c r="D21" s="42"/>
      <c r="E21" s="42"/>
      <c r="F21" s="54"/>
    </row>
    <row r="22" spans="2:6" ht="15.75" thickBot="1" x14ac:dyDescent="0.3">
      <c r="B22" s="53" t="s">
        <v>12</v>
      </c>
      <c r="D22" s="42"/>
      <c r="E22" s="42"/>
    </row>
    <row r="23" spans="2:6" ht="15.75" thickBot="1" x14ac:dyDescent="0.3">
      <c r="B23" s="53" t="s">
        <v>16</v>
      </c>
      <c r="D23" s="42"/>
      <c r="E23" s="42"/>
    </row>
    <row r="24" spans="2:6" x14ac:dyDescent="0.25">
      <c r="B24" s="53"/>
    </row>
    <row r="25" spans="2:6" x14ac:dyDescent="0.25">
      <c r="D25" s="57" t="s">
        <v>52</v>
      </c>
      <c r="E25" s="57"/>
      <c r="F25" s="57"/>
    </row>
    <row r="26" spans="2:6" ht="15.75" thickBot="1" x14ac:dyDescent="0.3">
      <c r="B26" s="55" t="s">
        <v>10</v>
      </c>
      <c r="D26" s="52" t="s">
        <v>55</v>
      </c>
      <c r="E26" s="52" t="s">
        <v>57</v>
      </c>
      <c r="F26" s="52" t="s">
        <v>56</v>
      </c>
    </row>
    <row r="27" spans="2:6" ht="15.75" thickBot="1" x14ac:dyDescent="0.3">
      <c r="B27" s="53" t="s">
        <v>13</v>
      </c>
      <c r="D27" s="42"/>
      <c r="E27" s="42"/>
      <c r="F27" s="42"/>
    </row>
    <row r="28" spans="2:6" ht="15.75" thickBot="1" x14ac:dyDescent="0.3">
      <c r="B28" s="53" t="s">
        <v>61</v>
      </c>
      <c r="D28" s="42"/>
      <c r="E28" s="42"/>
      <c r="F28" s="42"/>
    </row>
    <row r="29" spans="2:6" ht="15.75" thickBot="1" x14ac:dyDescent="0.3">
      <c r="B29" s="53" t="s">
        <v>74</v>
      </c>
      <c r="D29" s="42"/>
      <c r="E29" s="42"/>
      <c r="F29" s="42"/>
    </row>
    <row r="30" spans="2:6" ht="15.75" thickBot="1" x14ac:dyDescent="0.3">
      <c r="B30" s="53" t="s">
        <v>60</v>
      </c>
      <c r="D30" s="42"/>
      <c r="E30" s="42"/>
      <c r="F30" s="42"/>
    </row>
    <row r="31" spans="2:6" x14ac:dyDescent="0.25">
      <c r="B31" s="48"/>
    </row>
    <row r="32" spans="2:6" x14ac:dyDescent="0.25">
      <c r="D32" s="57" t="s">
        <v>52</v>
      </c>
      <c r="E32" s="57"/>
      <c r="F32" s="57"/>
    </row>
    <row r="33" spans="2:6" ht="15.75" thickBot="1" x14ac:dyDescent="0.3">
      <c r="B33" s="51" t="s">
        <v>15</v>
      </c>
      <c r="D33" s="52" t="s">
        <v>55</v>
      </c>
      <c r="E33" s="52" t="s">
        <v>57</v>
      </c>
      <c r="F33" s="52" t="s">
        <v>56</v>
      </c>
    </row>
    <row r="34" spans="2:6" ht="15.75" thickBot="1" x14ac:dyDescent="0.3">
      <c r="B34" s="53" t="s">
        <v>13</v>
      </c>
      <c r="D34" s="42"/>
      <c r="E34" s="42"/>
      <c r="F34" s="42"/>
    </row>
    <row r="35" spans="2:6" ht="15.75" thickBot="1" x14ac:dyDescent="0.3">
      <c r="B35" s="53" t="s">
        <v>61</v>
      </c>
      <c r="D35" s="42"/>
      <c r="E35" s="42"/>
      <c r="F35" s="42"/>
    </row>
    <row r="36" spans="2:6" ht="15.75" thickBot="1" x14ac:dyDescent="0.3">
      <c r="B36" s="53" t="s">
        <v>74</v>
      </c>
      <c r="D36" s="42"/>
      <c r="E36" s="42"/>
      <c r="F36" s="42"/>
    </row>
    <row r="37" spans="2:6" ht="15.75" thickBot="1" x14ac:dyDescent="0.3">
      <c r="B37" s="53" t="s">
        <v>60</v>
      </c>
      <c r="D37" s="42"/>
      <c r="E37" s="42"/>
      <c r="F37" s="42"/>
    </row>
    <row r="38" spans="2:6" x14ac:dyDescent="0.25">
      <c r="B38" s="48"/>
    </row>
    <row r="39" spans="2:6" ht="15.75" customHeight="1" x14ac:dyDescent="0.25">
      <c r="D39" s="57" t="s">
        <v>52</v>
      </c>
      <c r="E39" s="57"/>
      <c r="F39" s="57"/>
    </row>
    <row r="40" spans="2:6" ht="15.75" thickBot="1" x14ac:dyDescent="0.3">
      <c r="B40" s="51" t="s">
        <v>17</v>
      </c>
      <c r="D40" s="52" t="s">
        <v>55</v>
      </c>
      <c r="E40" s="52" t="s">
        <v>57</v>
      </c>
      <c r="F40" s="52" t="s">
        <v>56</v>
      </c>
    </row>
    <row r="41" spans="2:6" ht="15.75" customHeight="1" thickBot="1" x14ac:dyDescent="0.3">
      <c r="B41" s="53" t="s">
        <v>13</v>
      </c>
      <c r="D41" s="42"/>
      <c r="E41" s="42"/>
      <c r="F41" s="42"/>
    </row>
    <row r="42" spans="2:6" ht="15.75" thickBot="1" x14ac:dyDescent="0.3">
      <c r="B42" s="53" t="s">
        <v>61</v>
      </c>
      <c r="D42" s="42"/>
      <c r="E42" s="42"/>
      <c r="F42" s="42"/>
    </row>
    <row r="43" spans="2:6" ht="15.75" thickBot="1" x14ac:dyDescent="0.3">
      <c r="B43" s="53" t="s">
        <v>74</v>
      </c>
      <c r="D43" s="42"/>
      <c r="E43" s="42"/>
      <c r="F43" s="42"/>
    </row>
    <row r="44" spans="2:6" ht="15.75" thickBot="1" x14ac:dyDescent="0.3">
      <c r="B44" s="53" t="s">
        <v>60</v>
      </c>
      <c r="D44" s="42"/>
      <c r="E44" s="42"/>
      <c r="F44" s="42"/>
    </row>
    <row r="45" spans="2:6" x14ac:dyDescent="0.25">
      <c r="B45" s="48"/>
    </row>
    <row r="46" spans="2:6" x14ac:dyDescent="0.25">
      <c r="B46" s="48"/>
    </row>
    <row r="47" spans="2:6" x14ac:dyDescent="0.25">
      <c r="D47" s="57" t="s">
        <v>52</v>
      </c>
      <c r="E47" s="57"/>
      <c r="F47" s="57"/>
    </row>
    <row r="48" spans="2:6" ht="15.75" thickBot="1" x14ac:dyDescent="0.3">
      <c r="B48" s="51" t="s">
        <v>78</v>
      </c>
      <c r="D48" s="52" t="s">
        <v>55</v>
      </c>
      <c r="E48" s="52" t="s">
        <v>57</v>
      </c>
      <c r="F48" s="52" t="s">
        <v>56</v>
      </c>
    </row>
    <row r="49" spans="2:6" ht="15.75" thickBot="1" x14ac:dyDescent="0.3">
      <c r="B49" s="53" t="s">
        <v>76</v>
      </c>
      <c r="D49" s="42"/>
      <c r="E49" s="42"/>
      <c r="F49" s="42"/>
    </row>
    <row r="50" spans="2:6" ht="15.75" thickBot="1" x14ac:dyDescent="0.3">
      <c r="B50" s="53" t="s">
        <v>77</v>
      </c>
      <c r="D50" s="42"/>
      <c r="E50" s="42"/>
      <c r="F50" s="42"/>
    </row>
    <row r="51" spans="2:6" x14ac:dyDescent="0.25">
      <c r="B51" s="48"/>
    </row>
    <row r="52" spans="2:6" x14ac:dyDescent="0.25">
      <c r="D52" s="57" t="s">
        <v>52</v>
      </c>
      <c r="E52" s="57"/>
      <c r="F52" s="57"/>
    </row>
    <row r="53" spans="2:6" ht="15.75" thickBot="1" x14ac:dyDescent="0.3">
      <c r="B53" s="51" t="s">
        <v>79</v>
      </c>
      <c r="D53" s="52" t="s">
        <v>55</v>
      </c>
      <c r="E53" s="52" t="s">
        <v>57</v>
      </c>
      <c r="F53" s="52" t="s">
        <v>56</v>
      </c>
    </row>
    <row r="54" spans="2:6" ht="15.75" thickBot="1" x14ac:dyDescent="0.3">
      <c r="B54" s="53" t="s">
        <v>80</v>
      </c>
      <c r="D54" s="42"/>
      <c r="E54" s="42"/>
      <c r="F54" s="42"/>
    </row>
    <row r="55" spans="2:6" ht="15.75" thickBot="1" x14ac:dyDescent="0.3">
      <c r="B55" s="53" t="s">
        <v>81</v>
      </c>
      <c r="D55" s="42"/>
      <c r="E55" s="42"/>
      <c r="F55" s="42"/>
    </row>
    <row r="56" spans="2:6" x14ac:dyDescent="0.25">
      <c r="B56" s="48"/>
    </row>
    <row r="57" spans="2:6" x14ac:dyDescent="0.25">
      <c r="D57" s="57" t="s">
        <v>52</v>
      </c>
      <c r="E57" s="57"/>
      <c r="F57" s="57"/>
    </row>
    <row r="58" spans="2:6" ht="15.75" thickBot="1" x14ac:dyDescent="0.3">
      <c r="B58" s="55" t="s">
        <v>14</v>
      </c>
      <c r="D58" s="52" t="s">
        <v>55</v>
      </c>
      <c r="E58" s="52" t="s">
        <v>57</v>
      </c>
      <c r="F58" s="52" t="s">
        <v>56</v>
      </c>
    </row>
    <row r="59" spans="2:6" ht="15.75" thickBot="1" x14ac:dyDescent="0.3">
      <c r="B59" s="53" t="s">
        <v>13</v>
      </c>
      <c r="D59" s="42"/>
      <c r="E59" s="42"/>
      <c r="F59" s="42"/>
    </row>
    <row r="60" spans="2:6" ht="15.75" thickBot="1" x14ac:dyDescent="0.3">
      <c r="B60" s="48" t="s">
        <v>58</v>
      </c>
      <c r="D60" s="42"/>
      <c r="E60" s="42"/>
      <c r="F60" s="42"/>
    </row>
    <row r="63" spans="2:6" ht="15" customHeight="1" x14ac:dyDescent="0.25"/>
  </sheetData>
  <sheetProtection algorithmName="SHA-512" hashValue="VIHcWz97NRTXBn59Dlbf9jAs9VuUtuJPCXFlUAEO+f2Ere1UakwKnNQMsd8en8PreIgT2X/gqGRMdirXR6Oe2w==" saltValue="smi84GT+zM1iQu0VoBs+tQ==" spinCount="100000" sheet="1" objects="1" scenarios="1"/>
  <protectedRanges>
    <protectedRange sqref="D14:D15 D10" name="Intervallo2"/>
    <protectedRange sqref="D21:D23 E21 E22 E23 D27:F30 D34:F37 D41:F44 D49:F50 D54:F55 D59:F60" name="Intervallo1"/>
  </protectedRanges>
  <dataConsolidate/>
  <mergeCells count="7">
    <mergeCell ref="D19:E19"/>
    <mergeCell ref="D25:F25"/>
    <mergeCell ref="D32:F32"/>
    <mergeCell ref="D39:F39"/>
    <mergeCell ref="D57:F57"/>
    <mergeCell ref="D47:F47"/>
    <mergeCell ref="D52:F52"/>
  </mergeCells>
  <dataValidations xWindow="677" yWindow="295" count="6">
    <dataValidation allowBlank="1" showInputMessage="1" showErrorMessage="1" promptTitle="Gasolio strada e ferrovia" prompt="Inserire il quantitativo in gigacalorie di Gasolio utilizzato per trasporti stradali e ferroviari, al netto del biocarburante in esso miscelato. N.B. il quantitativo di biocarburanti miscelati va sottratto in tonnellate dalla miscela." sqref="D21"/>
    <dataValidation allowBlank="1" showInputMessage="1" showErrorMessage="1" promptTitle="Gasolio per agricoltura" prompt="Inserire il quantitativo in gigacalorie di Gasolio utilizzato per uso agricolo, al netto del biocarburante in esso miscelato. N.B. il quantitativo di biocarburanti miscelati va sottratto in tonnellate dalla miscela." sqref="E21"/>
    <dataValidation allowBlank="1" showInputMessage="1" showErrorMessage="1" promptTitle="Benzina strada e ferrovia" prompt="Inserire il quantitativo in gigacalorie di Benzina utilizzata per trasporti stradali e ferroviari, al netto del biocarburante in essa miscelata. N.B. il quantitativo di biocarburanti miscelati va sottratto in tonnellate dalla miscela." sqref="D22"/>
    <dataValidation allowBlank="1" showInputMessage="1" showErrorMessage="1" promptTitle="Benzina per agricoltura" prompt="Inserire il quantitativo in gigacalorie di Benzina utilizzata per uso agricolo, al netto del biocarburante in essa miscelata. N.B. il quantitativo di biocarburanti miscelati va sottratto in tonnellate dalla miscela." sqref="E22"/>
    <dataValidation allowBlank="1" showInputMessage="1" showErrorMessage="1" promptTitle="Gas Naturale strada e ferrovia" prompt="Inserire il quantitativo in gigacalorie di Gas Naturale utilizzato per trasporti stradali e ferroviari." sqref="D23"/>
    <dataValidation allowBlank="1" showInputMessage="1" showErrorMessage="1" promptTitle="Gas Naturale per uso agricolo" prompt="Inserire il quantitativo in gigacalorie di Gas Naturale utilizzato per uso agricolo." sqref="E23"/>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xWindow="677" yWindow="295" count="3">
        <x14:dataValidation type="list" allowBlank="1" showInputMessage="1" showErrorMessage="1" promptTitle="Selezionare Anno di immissione" prompt="Selezionare l'Anno di immissione in consumo tra i valori disponibili nel menu a tendina.">
          <x14:formula1>
            <xm:f>Liste!$D$3:$D$10</xm:f>
          </x14:formula1>
          <xm:sqref>D10</xm:sqref>
        </x14:dataValidation>
        <x14:dataValidation type="list" allowBlank="1" showInputMessage="1" showErrorMessage="1" promptTitle="Stato Adesione Biocarb. Avanzati" prompt="Indicare lo Stato di Adesione al meccanismo di incentivazione dei biocarburanti avanzati_x000a_">
          <x14:formula1>
            <xm:f>Liste!$B$3:$B$4</xm:f>
          </x14:formula1>
          <xm:sqref>D15</xm:sqref>
        </x14:dataValidation>
        <x14:dataValidation type="list" allowBlank="1" showInputMessage="1" showErrorMessage="1" promptTitle="Stato Adesione Biometano" prompt="Indicare lo Stato di Adesione al meccanismo di incentivazione del biometano">
          <x14:formula1>
            <xm:f>Liste!$B$3:$B$4</xm:f>
          </x14:formula1>
          <xm:sqref>D14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3"/>
  <sheetViews>
    <sheetView topLeftCell="A2" zoomScale="85" zoomScaleNormal="85" workbookViewId="0">
      <selection activeCell="B10" sqref="B10"/>
    </sheetView>
  </sheetViews>
  <sheetFormatPr defaultRowHeight="15" x14ac:dyDescent="0.25"/>
  <cols>
    <col min="1" max="1" width="11.85546875" style="2" customWidth="1"/>
    <col min="2" max="2" width="79" style="2" customWidth="1"/>
    <col min="3" max="3" width="2.85546875" style="2" customWidth="1"/>
    <col min="4" max="4" width="26.85546875" style="2" bestFit="1" customWidth="1"/>
    <col min="5" max="5" width="25" style="2" bestFit="1" customWidth="1"/>
    <col min="6" max="6" width="50.42578125" style="2" customWidth="1"/>
    <col min="7" max="7" width="9.140625" style="2"/>
    <col min="8" max="8" width="9.5703125" style="2" bestFit="1" customWidth="1"/>
    <col min="9" max="16384" width="9.140625" style="2"/>
  </cols>
  <sheetData>
    <row r="1" spans="2:8" ht="22.5" customHeight="1" x14ac:dyDescent="0.25"/>
    <row r="2" spans="2:8" ht="31.5" x14ac:dyDescent="0.5">
      <c r="B2" s="32" t="s">
        <v>71</v>
      </c>
    </row>
    <row r="3" spans="2:8" ht="7.5" customHeight="1" x14ac:dyDescent="0.25"/>
    <row r="4" spans="2:8" ht="9.75" customHeight="1" x14ac:dyDescent="0.25"/>
    <row r="5" spans="2:8" ht="7.5" customHeight="1" x14ac:dyDescent="0.25"/>
    <row r="6" spans="2:8" ht="9" customHeight="1" x14ac:dyDescent="0.25"/>
    <row r="9" spans="2:8" ht="15.75" thickBot="1" x14ac:dyDescent="0.3">
      <c r="B9" s="6" t="s">
        <v>82</v>
      </c>
      <c r="C9" s="1"/>
      <c r="D9" s="1"/>
      <c r="E9" s="1"/>
      <c r="F9" s="1"/>
    </row>
    <row r="10" spans="2:8" x14ac:dyDescent="0.25">
      <c r="B10" s="11" t="s">
        <v>83</v>
      </c>
    </row>
    <row r="11" spans="2:8" x14ac:dyDescent="0.25">
      <c r="B11" s="11"/>
      <c r="D11" s="26" t="s">
        <v>55</v>
      </c>
      <c r="E11" s="26" t="s">
        <v>57</v>
      </c>
      <c r="F11" s="26" t="s">
        <v>73</v>
      </c>
      <c r="H11" s="34" t="s">
        <v>85</v>
      </c>
    </row>
    <row r="12" spans="2:8" x14ac:dyDescent="0.25">
      <c r="B12" s="9" t="s">
        <v>18</v>
      </c>
      <c r="D12" s="30">
        <f>SUM('Area Input - Inserimento dati'!D21:D23)</f>
        <v>0</v>
      </c>
      <c r="E12" s="30">
        <v>0</v>
      </c>
      <c r="F12" s="30" t="e">
        <f>H38*SUM('Area Input - Inserimento dati'!E21:E23)</f>
        <v>#N/A</v>
      </c>
      <c r="H12" s="34" t="s">
        <v>86</v>
      </c>
    </row>
    <row r="13" spans="2:8" x14ac:dyDescent="0.25">
      <c r="B13" s="10" t="s">
        <v>10</v>
      </c>
      <c r="D13" s="30">
        <f>'Area Input - Inserimento dati'!D27+'Area Input - Inserimento dati'!D28+'Area Input - Inserimento dati'!D29+2*'Area Input - Inserimento dati'!D30</f>
        <v>0</v>
      </c>
      <c r="E13" s="30">
        <f>'Area Input - Inserimento dati'!E27+'Area Input - Inserimento dati'!E29+1.2*('Area Input - Inserimento dati'!E28+2*'Area Input - Inserimento dati'!E30)</f>
        <v>0</v>
      </c>
      <c r="F13" s="30" t="e">
        <f>H38*('Area Input - Inserimento dati'!F27+'Area Input - Inserimento dati'!F28+'Area Input - Inserimento dati'!F29+2*'Area Input - Inserimento dati'!F30)</f>
        <v>#N/A</v>
      </c>
    </row>
    <row r="14" spans="2:8" x14ac:dyDescent="0.25">
      <c r="B14" s="9" t="s">
        <v>15</v>
      </c>
      <c r="D14" s="30">
        <f>'Area Input - Inserimento dati'!D34+'Area Input - Inserimento dati'!D35+'Area Input - Inserimento dati'!D36+2*'Area Input - Inserimento dati'!D37</f>
        <v>0</v>
      </c>
      <c r="E14" s="30">
        <f>'Area Input - Inserimento dati'!E34+'Area Input - Inserimento dati'!E36+1.2*('Area Input - Inserimento dati'!E35+2*'Area Input - Inserimento dati'!E37)</f>
        <v>0</v>
      </c>
      <c r="F14" s="30" t="e">
        <f>H38*('Area Input - Inserimento dati'!F34+'Area Input - Inserimento dati'!F35+'Area Input - Inserimento dati'!F36+2*'Area Input - Inserimento dati'!F37)</f>
        <v>#N/A</v>
      </c>
    </row>
    <row r="15" spans="2:8" x14ac:dyDescent="0.25">
      <c r="B15" s="20" t="s">
        <v>62</v>
      </c>
      <c r="D15" s="30">
        <f>'Area Input - Inserimento dati'!D41+'Area Input - Inserimento dati'!D42+'Area Input - Inserimento dati'!D43+2*'Area Input - Inserimento dati'!D44</f>
        <v>0</v>
      </c>
      <c r="E15" s="30">
        <f>'Area Input - Inserimento dati'!E41+'Area Input - Inserimento dati'!E43+1.2*(+'Area Input - Inserimento dati'!E42+2*'Area Input - Inserimento dati'!E44)</f>
        <v>0</v>
      </c>
      <c r="F15" s="30" t="e">
        <f>H38*('Area Input - Inserimento dati'!F41+'Area Input - Inserimento dati'!F42+'Area Input - Inserimento dati'!F43+2*'Area Input - Inserimento dati'!F44)</f>
        <v>#N/A</v>
      </c>
    </row>
    <row r="16" spans="2:8" x14ac:dyDescent="0.25">
      <c r="B16" s="9" t="s">
        <v>78</v>
      </c>
      <c r="D16" s="30">
        <f>'Area Input - Inserimento dati'!D49+'Area Input - Inserimento dati'!D50</f>
        <v>0</v>
      </c>
      <c r="E16" s="30">
        <f>'Area Input - Inserimento dati'!E49+'Area Input - Inserimento dati'!E50</f>
        <v>0</v>
      </c>
      <c r="F16" s="30" t="e">
        <f>H38*('Area Input - Inserimento dati'!F49+'Area Input - Inserimento dati'!F50)</f>
        <v>#N/A</v>
      </c>
    </row>
    <row r="17" spans="2:12" x14ac:dyDescent="0.25">
      <c r="B17" s="9" t="s">
        <v>79</v>
      </c>
      <c r="D17" s="30">
        <f>'Area Input - Inserimento dati'!D54+'Area Input - Inserimento dati'!D55</f>
        <v>0</v>
      </c>
      <c r="E17" s="30">
        <f>'Area Input - Inserimento dati'!E54+'Area Input - Inserimento dati'!E55</f>
        <v>0</v>
      </c>
      <c r="F17" s="30" t="e">
        <f>H38*('Area Input - Inserimento dati'!F54+'Area Input - Inserimento dati'!F55)</f>
        <v>#N/A</v>
      </c>
      <c r="J17" s="33"/>
    </row>
    <row r="18" spans="2:12" x14ac:dyDescent="0.25">
      <c r="B18" s="10" t="s">
        <v>14</v>
      </c>
      <c r="D18" s="30">
        <f>'Area Input - Inserimento dati'!D59+'Area Input - Inserimento dati'!D60</f>
        <v>0</v>
      </c>
      <c r="E18" s="30">
        <f>'Area Input - Inserimento dati'!E59+'Area Input - Inserimento dati'!E60</f>
        <v>0</v>
      </c>
      <c r="F18" s="30" t="e">
        <f>H38*('Area Input - Inserimento dati'!F59+'Area Input - Inserimento dati'!F60)</f>
        <v>#N/A</v>
      </c>
    </row>
    <row r="20" spans="2:12" ht="15.75" thickBot="1" x14ac:dyDescent="0.3">
      <c r="B20" s="6" t="s">
        <v>87</v>
      </c>
      <c r="C20" s="1"/>
      <c r="D20" s="1"/>
      <c r="E20" s="1"/>
      <c r="F20" s="1"/>
      <c r="G20" s="6"/>
      <c r="H20" s="6"/>
      <c r="I20" s="6"/>
      <c r="J20" s="6"/>
      <c r="K20" s="6"/>
      <c r="L20" s="6"/>
    </row>
    <row r="21" spans="2:12" x14ac:dyDescent="0.25">
      <c r="B21" s="11" t="s">
        <v>66</v>
      </c>
    </row>
    <row r="22" spans="2:12" ht="15.75" thickBot="1" x14ac:dyDescent="0.3">
      <c r="B22" s="11"/>
    </row>
    <row r="23" spans="2:12" ht="15.75" thickBot="1" x14ac:dyDescent="0.3">
      <c r="B23" s="8" t="s">
        <v>67</v>
      </c>
      <c r="D23" s="5">
        <f>'Area Input - Inserimento dati'!D10</f>
        <v>0</v>
      </c>
      <c r="E23" s="27"/>
    </row>
    <row r="24" spans="2:12" ht="15.75" thickBot="1" x14ac:dyDescent="0.3">
      <c r="B24" s="8" t="s">
        <v>20</v>
      </c>
      <c r="D24" s="31">
        <f>'Area Input - Inserimento dati'!D14</f>
        <v>0</v>
      </c>
    </row>
    <row r="25" spans="2:12" ht="15.75" thickBot="1" x14ac:dyDescent="0.3">
      <c r="B25" s="8" t="s">
        <v>19</v>
      </c>
      <c r="D25" s="31">
        <f>'Area Input - Inserimento dati'!D15</f>
        <v>0</v>
      </c>
    </row>
    <row r="27" spans="2:12" ht="15.75" thickBot="1" x14ac:dyDescent="0.3">
      <c r="B27" s="6" t="s">
        <v>88</v>
      </c>
      <c r="C27" s="6"/>
      <c r="D27" s="1"/>
      <c r="E27" s="1"/>
      <c r="F27" s="1"/>
      <c r="G27" s="6"/>
      <c r="H27" s="6"/>
      <c r="I27" s="6"/>
      <c r="J27" s="6"/>
      <c r="K27" s="6"/>
      <c r="L27" s="6"/>
    </row>
    <row r="28" spans="2:12" x14ac:dyDescent="0.25">
      <c r="B28" s="11" t="s">
        <v>69</v>
      </c>
    </row>
    <row r="29" spans="2:12" x14ac:dyDescent="0.25">
      <c r="B29" s="11"/>
    </row>
    <row r="30" spans="2:12" ht="15.75" thickBot="1" x14ac:dyDescent="0.3">
      <c r="B30" s="7" t="s">
        <v>40</v>
      </c>
      <c r="C30" s="7"/>
    </row>
    <row r="31" spans="2:12" ht="15.75" thickBot="1" x14ac:dyDescent="0.3">
      <c r="B31" s="8" t="s">
        <v>21</v>
      </c>
      <c r="C31" s="8"/>
      <c r="D31" s="12" t="e">
        <f>VLOOKUP(D23,Liste!D3:J10,2,FALSE)</f>
        <v>#N/A</v>
      </c>
      <c r="F31" s="7" t="s">
        <v>36</v>
      </c>
    </row>
    <row r="32" spans="2:12" ht="15.75" thickBot="1" x14ac:dyDescent="0.3">
      <c r="B32" s="8" t="s">
        <v>22</v>
      </c>
      <c r="D32" s="12" t="e">
        <f>VLOOKUP(D23,Liste!D3:J10,3,FALSE)</f>
        <v>#N/A</v>
      </c>
      <c r="F32" s="8" t="s">
        <v>28</v>
      </c>
      <c r="H32" s="12">
        <f>IF(D24="SI",VLOOKUP(D23,Liste!D2:J10,4,FALSE),0)</f>
        <v>0</v>
      </c>
    </row>
    <row r="33" spans="2:12" ht="15.75" thickBot="1" x14ac:dyDescent="0.3">
      <c r="B33" s="8" t="s">
        <v>23</v>
      </c>
      <c r="D33" s="12" t="e">
        <f>VLOOKUP(D23,Liste!D3:J10,6,FALSE)</f>
        <v>#N/A</v>
      </c>
      <c r="F33" s="8" t="s">
        <v>29</v>
      </c>
      <c r="H33" s="12">
        <f>IF(D25="SI",VLOOKUP(D23,Liste!D3:J11,5,FALSE),0)</f>
        <v>0</v>
      </c>
    </row>
    <row r="34" spans="2:12" ht="15.75" thickBot="1" x14ac:dyDescent="0.3">
      <c r="B34" s="8" t="s">
        <v>24</v>
      </c>
      <c r="D34" s="12" t="e">
        <f>VLOOKUP(D23,Liste!D3:J10,7,FALSE)</f>
        <v>#N/A</v>
      </c>
    </row>
    <row r="35" spans="2:12" ht="15.75" thickBot="1" x14ac:dyDescent="0.3"/>
    <row r="36" spans="2:12" ht="15.75" thickBot="1" x14ac:dyDescent="0.3">
      <c r="B36" s="7" t="s">
        <v>41</v>
      </c>
      <c r="F36" s="14" t="s">
        <v>35</v>
      </c>
      <c r="H36" s="15" t="e">
        <f>VLOOKUP(D23,Liste!D22:E30,2,FALSE)</f>
        <v>#N/A</v>
      </c>
    </row>
    <row r="37" spans="2:12" ht="15.75" thickBot="1" x14ac:dyDescent="0.3">
      <c r="F37" s="14"/>
      <c r="H37" s="27"/>
    </row>
    <row r="38" spans="2:12" ht="15.75" thickBot="1" x14ac:dyDescent="0.3">
      <c r="B38" s="8" t="s">
        <v>21</v>
      </c>
      <c r="C38" s="8"/>
      <c r="D38" s="12" t="e">
        <f>VLOOKUP(D23,Liste!D12:G20,2,FALSE)</f>
        <v>#N/A</v>
      </c>
      <c r="F38" s="14" t="s">
        <v>54</v>
      </c>
      <c r="H38" s="12" t="e">
        <f>VLOOKUP(D23,Liste!D42:E50,2,FALSE)</f>
        <v>#N/A</v>
      </c>
    </row>
    <row r="39" spans="2:12" ht="15.75" thickBot="1" x14ac:dyDescent="0.3">
      <c r="B39" s="8" t="s">
        <v>22</v>
      </c>
      <c r="D39" s="12" t="e">
        <f>VLOOKUP(D23,Liste!D12:G20,3,FALSE)</f>
        <v>#N/A</v>
      </c>
    </row>
    <row r="40" spans="2:12" ht="15.75" thickBot="1" x14ac:dyDescent="0.3">
      <c r="B40" s="8" t="s">
        <v>24</v>
      </c>
      <c r="D40" s="12" t="e">
        <f>VLOOKUP(D23,Liste!D12:G20,4,FALSE)</f>
        <v>#N/A</v>
      </c>
    </row>
    <row r="42" spans="2:12" x14ac:dyDescent="0.25">
      <c r="H42" s="18"/>
    </row>
    <row r="44" spans="2:12" ht="15.75" thickBot="1" x14ac:dyDescent="0.3">
      <c r="B44" s="6" t="s">
        <v>89</v>
      </c>
      <c r="C44" s="6"/>
      <c r="D44" s="6"/>
      <c r="E44" s="6"/>
      <c r="F44" s="6"/>
      <c r="G44" s="6"/>
      <c r="H44" s="6"/>
      <c r="I44" s="6"/>
      <c r="J44" s="6"/>
      <c r="K44" s="6"/>
      <c r="L44" s="6"/>
    </row>
    <row r="45" spans="2:12" x14ac:dyDescent="0.25">
      <c r="B45" s="11" t="s">
        <v>68</v>
      </c>
    </row>
    <row r="46" spans="2:12" x14ac:dyDescent="0.25">
      <c r="B46" s="13"/>
    </row>
    <row r="47" spans="2:12" ht="15.75" thickBot="1" x14ac:dyDescent="0.3">
      <c r="B47" s="7" t="s">
        <v>30</v>
      </c>
      <c r="F47" s="7" t="s">
        <v>37</v>
      </c>
    </row>
    <row r="48" spans="2:12" ht="15.75" thickBot="1" x14ac:dyDescent="0.3">
      <c r="B48" s="8" t="s">
        <v>31</v>
      </c>
      <c r="D48" s="28">
        <f>IF('Area Output -  Obblighi e Cap'!D12=0,0,IF('Area Input - Inserimento dati'!D14="SI",('Area Output -  Obblighi e Cap'!D12+'Area Output -  Obblighi e Cap'!D13+'Area Output -  Obblighi e Cap'!D14+'Area Output -  Obblighi e Cap'!D15+'Area Output -  Obblighi e Cap'!D18+'Area Output -  Obblighi e Cap'!F12+'Area Output -  Obblighi e Cap'!F13+'Area Output -  Obblighi e Cap'!F14+'Area Output -  Obblighi e Cap'!F15+'Area Output -  Obblighi e Cap'!F18)*(100%+H36*H32+IF(D25="SI",H33,0)),('Area Output -  Obblighi e Cap'!D12+'Area Output -  Obblighi e Cap'!D13+'Area Output -  Obblighi e Cap'!D14+'Area Output -  Obblighi e Cap'!D15+'Area Output -  Obblighi e Cap'!D18+'Area Output -  Obblighi e Cap'!F12+'Area Output -  Obblighi e Cap'!F13+'Area Output -  Obblighi e Cap'!F14+'Area Output -  Obblighi e Cap'!F15+'Area Output -  Obblighi e Cap'!F18)*(100%+IF(D25="SI",H33,0))))</f>
        <v>0</v>
      </c>
    </row>
    <row r="49" spans="2:12" ht="18.75" thickBot="1" x14ac:dyDescent="0.4">
      <c r="B49" s="8" t="s">
        <v>33</v>
      </c>
      <c r="D49" s="28">
        <f>IF('Area Input - Inserimento dati'!D22+'Area Input - Inserimento dati'!E22=0,0,'Area Input - Inserimento dati'!D22+'Area Input - Inserimento dati'!E22+'Area Output -  Obblighi e Cap'!D14+'Area Output -  Obblighi e Cap'!F14)</f>
        <v>0</v>
      </c>
      <c r="F49" s="8" t="s">
        <v>21</v>
      </c>
      <c r="H49" s="35" t="e">
        <f>ROUND(D54/10,0)</f>
        <v>#N/A</v>
      </c>
      <c r="I49" s="17"/>
    </row>
    <row r="50" spans="2:12" ht="18.75" thickBot="1" x14ac:dyDescent="0.4">
      <c r="B50" s="8" t="s">
        <v>32</v>
      </c>
      <c r="D50" s="28">
        <f>IF(D24="NO",'Area Input - Inserimento dati'!D23+'Area Input - Inserimento dati'!E23,0)</f>
        <v>0</v>
      </c>
      <c r="F50" s="8" t="s">
        <v>49</v>
      </c>
      <c r="G50" s="23" t="s">
        <v>48</v>
      </c>
      <c r="H50" s="36" t="e">
        <f>ROUND(IF(D24="SI",(D55-H32*D48-IF(D25="SI",H33*D48,0))/10,(D55-IF(D25="SI",H33*(D48+D50),0))/10),0)</f>
        <v>#N/A</v>
      </c>
    </row>
    <row r="51" spans="2:12" ht="15.75" thickBot="1" x14ac:dyDescent="0.3">
      <c r="F51" s="8" t="s">
        <v>23</v>
      </c>
      <c r="G51" s="2" t="s">
        <v>50</v>
      </c>
      <c r="H51" s="35" t="e">
        <f>ROUND(D56/10,0)</f>
        <v>#N/A</v>
      </c>
      <c r="I51" s="17"/>
    </row>
    <row r="52" spans="2:12" ht="15.75" thickBot="1" x14ac:dyDescent="0.3">
      <c r="B52" s="7" t="s">
        <v>39</v>
      </c>
      <c r="F52" s="8" t="s">
        <v>38</v>
      </c>
      <c r="H52" s="35" t="e">
        <f>ROUND(D57/10,0)</f>
        <v>#N/A</v>
      </c>
    </row>
    <row r="53" spans="2:12" ht="15.75" thickBot="1" x14ac:dyDescent="0.3">
      <c r="F53" s="8"/>
      <c r="H53" s="29"/>
    </row>
    <row r="54" spans="2:12" ht="15.75" thickBot="1" x14ac:dyDescent="0.3">
      <c r="B54" s="8" t="s">
        <v>21</v>
      </c>
      <c r="D54" s="28" t="e">
        <f>IF(D24="SI",D48*D31,D48*D31+D50*D38)</f>
        <v>#N/A</v>
      </c>
    </row>
    <row r="55" spans="2:12" ht="15.75" thickBot="1" x14ac:dyDescent="0.3">
      <c r="B55" s="8" t="s">
        <v>22</v>
      </c>
      <c r="D55" s="28" t="e">
        <f>IF(D24="SI",D32*D48,D32*D48+D39*D50)</f>
        <v>#N/A</v>
      </c>
      <c r="F55" s="22" t="s">
        <v>75</v>
      </c>
      <c r="H55" s="17"/>
    </row>
    <row r="56" spans="2:12" ht="15.75" thickBot="1" x14ac:dyDescent="0.3">
      <c r="B56" s="8" t="s">
        <v>23</v>
      </c>
      <c r="D56" s="28" t="e">
        <f>D33*D49</f>
        <v>#N/A</v>
      </c>
      <c r="F56" s="25" t="s">
        <v>59</v>
      </c>
      <c r="G56" s="24"/>
      <c r="H56" s="24"/>
      <c r="I56" s="24"/>
      <c r="J56" s="24"/>
      <c r="K56" s="24"/>
      <c r="L56" s="24"/>
    </row>
    <row r="57" spans="2:12" ht="15.75" thickBot="1" x14ac:dyDescent="0.3">
      <c r="B57" s="8" t="s">
        <v>38</v>
      </c>
      <c r="D57" s="28" t="e">
        <f>IF(D24="SI",D34*D48,D34*(D48+D50))</f>
        <v>#N/A</v>
      </c>
      <c r="F57" s="58" t="s">
        <v>51</v>
      </c>
      <c r="G57" s="58"/>
      <c r="H57" s="58"/>
      <c r="I57" s="58"/>
      <c r="J57" s="58"/>
      <c r="K57" s="58"/>
      <c r="L57" s="58"/>
    </row>
    <row r="58" spans="2:12" x14ac:dyDescent="0.25">
      <c r="B58" s="8"/>
      <c r="D58" s="16"/>
    </row>
    <row r="59" spans="2:12" x14ac:dyDescent="0.25">
      <c r="B59" s="7" t="s">
        <v>44</v>
      </c>
      <c r="D59" s="19"/>
    </row>
    <row r="60" spans="2:12" ht="15.75" thickBot="1" x14ac:dyDescent="0.3"/>
    <row r="61" spans="2:12" ht="15.75" thickBot="1" x14ac:dyDescent="0.3">
      <c r="B61" s="8" t="s">
        <v>45</v>
      </c>
      <c r="D61" s="28">
        <f>IF(D24="SI",D48,D48+D50)*2.5%</f>
        <v>0</v>
      </c>
    </row>
    <row r="62" spans="2:12" ht="15.75" thickBot="1" x14ac:dyDescent="0.3">
      <c r="B62" s="8" t="s">
        <v>140</v>
      </c>
      <c r="D62" s="28">
        <f>IF(D24="SI",D48,D48+D50)*2.3%</f>
        <v>0</v>
      </c>
    </row>
    <row r="63" spans="2:12" ht="15.75" thickBot="1" x14ac:dyDescent="0.3">
      <c r="B63" s="8" t="s">
        <v>47</v>
      </c>
      <c r="D63" s="28" t="e">
        <f>IF(D24="SI",D48,D48+D50)*VLOOKUP(D23,Liste!D32:E40,2,FALSE)</f>
        <v>#N/A</v>
      </c>
    </row>
  </sheetData>
  <sheetProtection algorithmName="SHA-512" hashValue="lwpgtC5IbkbpdB4Z33lnsg1fnDIQVICj3sKxvVIqFhKSt7hL5YbQpvErKGeM35Du4SwLzwmjIk+wJxZJBmJXWQ==" saltValue="4cE5EmGWRs16rPY6PMMAeg==" spinCount="100000" sheet="1" objects="1" scenarios="1"/>
  <mergeCells count="1">
    <mergeCell ref="F57:L57"/>
  </mergeCells>
  <pageMargins left="0.7" right="0.7" top="0.75" bottom="0.75" header="0.3" footer="0.3"/>
  <pageSetup paperSize="9" orientation="portrait" verticalDpi="0" r:id="rId1"/>
  <ignoredErrors>
    <ignoredError sqref="H50" 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Liste!$D$3:$D$10</xm:f>
          </x14:formula1>
          <xm:sqref>E23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8"/>
  <sheetViews>
    <sheetView zoomScaleNormal="100" workbookViewId="0">
      <selection activeCell="D19" sqref="D19"/>
    </sheetView>
  </sheetViews>
  <sheetFormatPr defaultColWidth="52.42578125" defaultRowHeight="15" x14ac:dyDescent="0.25"/>
  <cols>
    <col min="1" max="1" width="1.5703125" style="2" customWidth="1"/>
    <col min="2" max="2" width="42.140625" style="2" bestFit="1" customWidth="1"/>
    <col min="3" max="3" width="198.5703125" style="2" bestFit="1" customWidth="1"/>
    <col min="4" max="4" width="13.42578125" style="2" bestFit="1" customWidth="1"/>
    <col min="5" max="16384" width="52.42578125" style="2"/>
  </cols>
  <sheetData>
    <row r="1" spans="2:4" ht="29.25" customHeight="1" x14ac:dyDescent="0.25"/>
    <row r="2" spans="2:4" ht="27" customHeight="1" x14ac:dyDescent="0.5">
      <c r="C2" s="37" t="s">
        <v>139</v>
      </c>
    </row>
    <row r="3" spans="2:4" ht="11.25" customHeight="1" x14ac:dyDescent="0.25"/>
    <row r="4" spans="2:4" ht="5.25" customHeight="1" x14ac:dyDescent="0.25"/>
    <row r="5" spans="2:4" ht="5.25" customHeight="1" x14ac:dyDescent="0.25"/>
    <row r="6" spans="2:4" x14ac:dyDescent="0.25">
      <c r="B6" t="s">
        <v>136</v>
      </c>
      <c r="C6" t="s">
        <v>137</v>
      </c>
      <c r="D6" t="s">
        <v>138</v>
      </c>
    </row>
    <row r="7" spans="2:4" x14ac:dyDescent="0.25">
      <c r="B7" t="s">
        <v>132</v>
      </c>
      <c r="C7" t="s">
        <v>126</v>
      </c>
      <c r="D7" s="38">
        <v>10.994</v>
      </c>
    </row>
    <row r="8" spans="2:4" x14ac:dyDescent="0.25">
      <c r="B8" t="s">
        <v>132</v>
      </c>
      <c r="C8" t="s">
        <v>91</v>
      </c>
      <c r="D8" s="38">
        <v>8.843</v>
      </c>
    </row>
    <row r="9" spans="2:4" x14ac:dyDescent="0.25">
      <c r="B9" t="s">
        <v>132</v>
      </c>
      <c r="C9" t="s">
        <v>92</v>
      </c>
      <c r="D9" s="38">
        <v>8.843</v>
      </c>
    </row>
    <row r="10" spans="2:4" x14ac:dyDescent="0.25">
      <c r="B10" t="s">
        <v>132</v>
      </c>
      <c r="C10" t="s">
        <v>93</v>
      </c>
      <c r="D10" s="38">
        <v>9.081999999999999</v>
      </c>
    </row>
    <row r="11" spans="2:4" x14ac:dyDescent="0.25">
      <c r="B11" t="s">
        <v>132</v>
      </c>
      <c r="C11" t="s">
        <v>94</v>
      </c>
      <c r="D11" s="38">
        <v>11.950000000000001</v>
      </c>
    </row>
    <row r="12" spans="2:4" x14ac:dyDescent="0.25">
      <c r="B12" t="s">
        <v>132</v>
      </c>
      <c r="C12" t="s">
        <v>95</v>
      </c>
      <c r="D12" s="38">
        <v>10.516000000000002</v>
      </c>
    </row>
    <row r="13" spans="2:4" x14ac:dyDescent="0.25">
      <c r="B13" t="s">
        <v>132</v>
      </c>
      <c r="C13" t="s">
        <v>96</v>
      </c>
      <c r="D13" s="38">
        <v>10.755000000000001</v>
      </c>
    </row>
    <row r="14" spans="2:4" x14ac:dyDescent="0.25">
      <c r="B14" t="s">
        <v>132</v>
      </c>
      <c r="C14" t="s">
        <v>97</v>
      </c>
      <c r="D14" s="38">
        <v>10.516000000000002</v>
      </c>
    </row>
    <row r="15" spans="2:4" x14ac:dyDescent="0.25">
      <c r="B15" t="s">
        <v>132</v>
      </c>
      <c r="C15" t="s">
        <v>98</v>
      </c>
      <c r="D15" s="38">
        <v>10.994</v>
      </c>
    </row>
    <row r="16" spans="2:4" x14ac:dyDescent="0.25">
      <c r="B16" t="s">
        <v>132</v>
      </c>
      <c r="C16" t="s">
        <v>99</v>
      </c>
      <c r="D16" s="38">
        <v>10.276999999999999</v>
      </c>
    </row>
    <row r="17" spans="2:4" x14ac:dyDescent="0.25">
      <c r="B17" t="s">
        <v>132</v>
      </c>
      <c r="C17" t="s">
        <v>100</v>
      </c>
      <c r="D17" s="38">
        <v>10.516000000000002</v>
      </c>
    </row>
    <row r="18" spans="2:4" x14ac:dyDescent="0.25">
      <c r="B18" t="s">
        <v>132</v>
      </c>
      <c r="C18" t="s">
        <v>101</v>
      </c>
      <c r="D18" s="38">
        <v>10.276999999999999</v>
      </c>
    </row>
    <row r="19" spans="2:4" x14ac:dyDescent="0.25">
      <c r="B19" t="s">
        <v>132</v>
      </c>
      <c r="C19" t="s">
        <v>102</v>
      </c>
      <c r="D19" s="38">
        <v>10.994</v>
      </c>
    </row>
    <row r="20" spans="2:4" x14ac:dyDescent="0.25">
      <c r="B20" t="s">
        <v>132</v>
      </c>
      <c r="C20" t="s">
        <v>103</v>
      </c>
      <c r="D20" s="38">
        <v>4.78</v>
      </c>
    </row>
    <row r="21" spans="2:4" x14ac:dyDescent="0.25">
      <c r="B21" t="s">
        <v>132</v>
      </c>
      <c r="C21" t="s">
        <v>104</v>
      </c>
      <c r="D21" s="38">
        <v>6.4530000000000003</v>
      </c>
    </row>
    <row r="22" spans="2:4" x14ac:dyDescent="0.25">
      <c r="B22" t="s">
        <v>132</v>
      </c>
      <c r="C22" t="s">
        <v>105</v>
      </c>
      <c r="D22" s="38">
        <v>7.4090000000000007</v>
      </c>
    </row>
    <row r="23" spans="2:4" x14ac:dyDescent="0.25">
      <c r="B23" t="s">
        <v>132</v>
      </c>
      <c r="C23" t="s">
        <v>106</v>
      </c>
      <c r="D23" s="38">
        <v>7.8869999999999996</v>
      </c>
    </row>
    <row r="24" spans="2:4" x14ac:dyDescent="0.25">
      <c r="B24" t="s">
        <v>132</v>
      </c>
      <c r="C24" t="s">
        <v>107</v>
      </c>
      <c r="D24" s="38">
        <v>10.516000000000002</v>
      </c>
    </row>
    <row r="25" spans="2:4" x14ac:dyDescent="0.25">
      <c r="B25" t="s">
        <v>132</v>
      </c>
      <c r="C25" t="s">
        <v>108</v>
      </c>
      <c r="D25" s="38">
        <v>10.516000000000002</v>
      </c>
    </row>
    <row r="26" spans="2:4" x14ac:dyDescent="0.25">
      <c r="B26" t="s">
        <v>132</v>
      </c>
      <c r="C26" t="s">
        <v>109</v>
      </c>
      <c r="D26" s="38">
        <v>10.516000000000002</v>
      </c>
    </row>
    <row r="27" spans="2:4" x14ac:dyDescent="0.25">
      <c r="B27" t="s">
        <v>132</v>
      </c>
      <c r="C27" t="s">
        <v>110</v>
      </c>
      <c r="D27" s="38">
        <v>10.994</v>
      </c>
    </row>
    <row r="28" spans="2:4" x14ac:dyDescent="0.25">
      <c r="B28" t="s">
        <v>132</v>
      </c>
      <c r="C28" t="s">
        <v>111</v>
      </c>
      <c r="D28" s="38">
        <v>6.6920000000000002</v>
      </c>
    </row>
    <row r="29" spans="2:4" x14ac:dyDescent="0.25">
      <c r="B29" t="s">
        <v>132</v>
      </c>
      <c r="C29" t="s">
        <v>112</v>
      </c>
      <c r="D29" s="38">
        <v>28.68</v>
      </c>
    </row>
    <row r="30" spans="2:4" x14ac:dyDescent="0.25">
      <c r="B30" t="s">
        <v>132</v>
      </c>
      <c r="C30" t="s">
        <v>113</v>
      </c>
      <c r="D30" s="38">
        <v>8.604000000000001</v>
      </c>
    </row>
    <row r="31" spans="2:4" x14ac:dyDescent="0.25">
      <c r="B31" t="s">
        <v>132</v>
      </c>
      <c r="C31" t="s">
        <v>114</v>
      </c>
      <c r="D31" s="38">
        <v>8.604000000000001</v>
      </c>
    </row>
    <row r="32" spans="2:4" x14ac:dyDescent="0.25">
      <c r="B32" t="s">
        <v>132</v>
      </c>
      <c r="C32" t="s">
        <v>115</v>
      </c>
      <c r="D32" s="38">
        <v>8.3650000000000002</v>
      </c>
    </row>
    <row r="33" spans="2:4" x14ac:dyDescent="0.25">
      <c r="B33" t="s">
        <v>132</v>
      </c>
      <c r="C33" t="s">
        <v>116</v>
      </c>
      <c r="D33" s="38">
        <v>8.3650000000000002</v>
      </c>
    </row>
    <row r="34" spans="2:4" x14ac:dyDescent="0.25">
      <c r="B34" t="s">
        <v>132</v>
      </c>
      <c r="C34" t="s">
        <v>117</v>
      </c>
      <c r="D34" s="38">
        <v>9.081999999999999</v>
      </c>
    </row>
    <row r="35" spans="2:4" x14ac:dyDescent="0.25">
      <c r="B35" t="s">
        <v>132</v>
      </c>
      <c r="C35" t="s">
        <v>118</v>
      </c>
      <c r="D35" s="38">
        <v>9.081999999999999</v>
      </c>
    </row>
    <row r="36" spans="2:4" x14ac:dyDescent="0.25">
      <c r="B36" t="s">
        <v>132</v>
      </c>
      <c r="C36" t="s">
        <v>119</v>
      </c>
      <c r="D36" s="38">
        <v>8.604000000000001</v>
      </c>
    </row>
    <row r="37" spans="2:4" x14ac:dyDescent="0.25">
      <c r="B37" t="s">
        <v>132</v>
      </c>
      <c r="C37" t="s">
        <v>120</v>
      </c>
      <c r="D37" s="38">
        <v>8.604000000000001</v>
      </c>
    </row>
    <row r="38" spans="2:4" x14ac:dyDescent="0.25">
      <c r="B38" t="s">
        <v>132</v>
      </c>
      <c r="C38" t="s">
        <v>121</v>
      </c>
      <c r="D38" s="38">
        <v>9.081999999999999</v>
      </c>
    </row>
    <row r="39" spans="2:4" x14ac:dyDescent="0.25">
      <c r="B39" t="s">
        <v>132</v>
      </c>
      <c r="C39" t="s">
        <v>122</v>
      </c>
      <c r="D39" s="38">
        <v>9.081999999999999</v>
      </c>
    </row>
    <row r="40" spans="2:4" x14ac:dyDescent="0.25">
      <c r="B40" t="s">
        <v>132</v>
      </c>
      <c r="C40" t="s">
        <v>123</v>
      </c>
      <c r="D40" s="38">
        <v>10.276999999999999</v>
      </c>
    </row>
    <row r="41" spans="2:4" x14ac:dyDescent="0.25">
      <c r="B41" t="s">
        <v>132</v>
      </c>
      <c r="C41" t="s">
        <v>124</v>
      </c>
      <c r="D41" s="38">
        <v>10.276999999999999</v>
      </c>
    </row>
    <row r="42" spans="2:4" x14ac:dyDescent="0.25">
      <c r="B42" t="s">
        <v>132</v>
      </c>
      <c r="C42" t="s">
        <v>125</v>
      </c>
      <c r="D42" s="38">
        <v>10.276999999999999</v>
      </c>
    </row>
    <row r="43" spans="2:4" x14ac:dyDescent="0.25">
      <c r="B43" t="s">
        <v>133</v>
      </c>
      <c r="C43" t="s">
        <v>127</v>
      </c>
      <c r="D43" s="39">
        <v>28.68</v>
      </c>
    </row>
    <row r="44" spans="2:4" x14ac:dyDescent="0.25">
      <c r="B44" t="s">
        <v>135</v>
      </c>
      <c r="C44" t="s">
        <v>128</v>
      </c>
      <c r="D44" s="39">
        <v>10.276999999999999</v>
      </c>
    </row>
    <row r="45" spans="2:4" x14ac:dyDescent="0.25">
      <c r="B45" t="s">
        <v>135</v>
      </c>
      <c r="C45" t="s">
        <v>129</v>
      </c>
      <c r="D45" s="39">
        <v>10.276999999999999</v>
      </c>
    </row>
    <row r="46" spans="2:4" x14ac:dyDescent="0.25">
      <c r="B46" t="s">
        <v>135</v>
      </c>
      <c r="C46" t="s">
        <v>11</v>
      </c>
      <c r="D46" s="39">
        <v>10.276999999999999</v>
      </c>
    </row>
    <row r="47" spans="2:4" x14ac:dyDescent="0.25">
      <c r="B47" t="s">
        <v>134</v>
      </c>
      <c r="C47" t="s">
        <v>130</v>
      </c>
      <c r="D47" s="39">
        <v>11.711</v>
      </c>
    </row>
    <row r="48" spans="2:4" x14ac:dyDescent="0.25">
      <c r="B48" t="s">
        <v>134</v>
      </c>
      <c r="C48" t="s">
        <v>131</v>
      </c>
      <c r="D48" s="39">
        <v>11.472</v>
      </c>
    </row>
  </sheetData>
  <sheetProtection algorithmName="SHA-512" hashValue="2bTWZI7wtqP3+tv59rLlI4m/5ionXUtML7ActQVJqE8betWp3xEvLqMUPCkpECvKQQ3qrjBJs0Gn4nHyS1gagw==" saltValue="WrM+z1AowTGNhgDnn2hd2A==" spinCount="100000" sheet="1" objects="1" scenarios="1"/>
  <pageMargins left="0.7" right="0.7" top="0.75" bottom="0.75" header="0.3" footer="0.3"/>
  <pageSetup paperSize="9" orientation="portrait" verticalDpi="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0"/>
  <sheetViews>
    <sheetView workbookViewId="0">
      <selection activeCell="D42" sqref="D42"/>
    </sheetView>
  </sheetViews>
  <sheetFormatPr defaultRowHeight="15" x14ac:dyDescent="0.25"/>
  <cols>
    <col min="2" max="2" width="31.28515625" bestFit="1" customWidth="1"/>
    <col min="4" max="4" width="28.28515625" bestFit="1" customWidth="1"/>
    <col min="5" max="5" width="24.5703125" bestFit="1" customWidth="1"/>
    <col min="6" max="6" width="21.7109375" bestFit="1" customWidth="1"/>
    <col min="7" max="7" width="33" bestFit="1" customWidth="1"/>
    <col min="8" max="8" width="41.28515625" bestFit="1" customWidth="1"/>
    <col min="9" max="9" width="14.140625" bestFit="1" customWidth="1"/>
    <col min="10" max="10" width="10.85546875" bestFit="1" customWidth="1"/>
  </cols>
  <sheetData>
    <row r="1" spans="2:10" x14ac:dyDescent="0.25">
      <c r="D1" t="s">
        <v>42</v>
      </c>
    </row>
    <row r="2" spans="2:10" x14ac:dyDescent="0.25">
      <c r="B2" s="3" t="s">
        <v>0</v>
      </c>
      <c r="D2" s="3" t="s">
        <v>1</v>
      </c>
      <c r="E2" s="3" t="s">
        <v>2</v>
      </c>
      <c r="F2" s="3" t="s">
        <v>3</v>
      </c>
      <c r="G2" s="3" t="s">
        <v>4</v>
      </c>
      <c r="H2" s="3" t="s">
        <v>5</v>
      </c>
      <c r="I2" s="3" t="s">
        <v>6</v>
      </c>
      <c r="J2" s="3" t="s">
        <v>7</v>
      </c>
    </row>
    <row r="3" spans="2:10" x14ac:dyDescent="0.25">
      <c r="B3" t="s">
        <v>8</v>
      </c>
      <c r="D3">
        <v>2023</v>
      </c>
      <c r="E3" s="4">
        <v>6.6000000000000003E-2</v>
      </c>
      <c r="F3" s="4">
        <v>3.4000000000000002E-2</v>
      </c>
      <c r="G3" s="4">
        <v>2.3E-2</v>
      </c>
      <c r="H3" s="4">
        <v>5.0000000000000001E-4</v>
      </c>
      <c r="I3" s="4">
        <v>5.0000000000000001E-3</v>
      </c>
      <c r="J3" s="4">
        <v>0.01</v>
      </c>
    </row>
    <row r="4" spans="2:10" x14ac:dyDescent="0.25">
      <c r="B4" t="s">
        <v>9</v>
      </c>
      <c r="D4">
        <v>2024</v>
      </c>
      <c r="E4" s="4">
        <v>6.6000000000000003E-2</v>
      </c>
      <c r="F4" s="4">
        <v>4.2000000000000003E-2</v>
      </c>
      <c r="G4" s="4">
        <v>2.8999999999999998E-2</v>
      </c>
      <c r="H4" s="4">
        <v>5.0000000000000001E-4</v>
      </c>
      <c r="I4" s="4">
        <v>0.01</v>
      </c>
      <c r="J4" s="4">
        <v>1.3999999999999999E-2</v>
      </c>
    </row>
    <row r="5" spans="2:10" x14ac:dyDescent="0.25">
      <c r="D5">
        <v>2025</v>
      </c>
      <c r="E5" s="4">
        <v>6.8000000000000005E-2</v>
      </c>
      <c r="F5" s="4">
        <v>4.9000000000000002E-2</v>
      </c>
      <c r="G5" s="4">
        <v>3.5000000000000003E-2</v>
      </c>
      <c r="H5" s="4">
        <v>5.0000000000000001E-4</v>
      </c>
      <c r="I5" s="4">
        <v>0.03</v>
      </c>
      <c r="J5" s="4">
        <v>1.8000000000000002E-2</v>
      </c>
    </row>
    <row r="6" spans="2:10" x14ac:dyDescent="0.25">
      <c r="D6">
        <v>2026</v>
      </c>
      <c r="E6" s="4">
        <v>7.0999999999999994E-2</v>
      </c>
      <c r="F6" s="4">
        <v>5.5E-2</v>
      </c>
      <c r="G6" s="4">
        <v>3.9E-2</v>
      </c>
      <c r="H6" s="4">
        <v>5.0000000000000001E-4</v>
      </c>
      <c r="I6" s="4">
        <v>3.4000000000000002E-2</v>
      </c>
      <c r="J6" s="4">
        <v>2.2000000000000002E-2</v>
      </c>
    </row>
    <row r="7" spans="2:10" x14ac:dyDescent="0.25">
      <c r="D7">
        <v>2027</v>
      </c>
      <c r="E7" s="4">
        <v>7.2999999999999995E-2</v>
      </c>
      <c r="F7" s="4">
        <v>6.0999999999999999E-2</v>
      </c>
      <c r="G7" s="4">
        <v>4.2999999999999997E-2</v>
      </c>
      <c r="H7" s="4">
        <v>5.0000000000000001E-4</v>
      </c>
      <c r="I7" s="4">
        <v>3.7999999999999999E-2</v>
      </c>
      <c r="J7" s="4">
        <v>2.6000000000000002E-2</v>
      </c>
    </row>
    <row r="8" spans="2:10" x14ac:dyDescent="0.25">
      <c r="D8">
        <v>2028</v>
      </c>
      <c r="E8" s="4">
        <v>7.5999999999999998E-2</v>
      </c>
      <c r="F8" s="4">
        <v>6.7000000000000004E-2</v>
      </c>
      <c r="G8" s="4">
        <v>4.8000000000000001E-2</v>
      </c>
      <c r="H8" s="4">
        <v>5.0000000000000001E-4</v>
      </c>
      <c r="I8" s="4">
        <v>4.2000000000000003E-2</v>
      </c>
      <c r="J8" s="4">
        <v>2.8999999999999998E-2</v>
      </c>
    </row>
    <row r="9" spans="2:10" x14ac:dyDescent="0.25">
      <c r="D9">
        <v>2029</v>
      </c>
      <c r="E9" s="4">
        <v>7.8E-2</v>
      </c>
      <c r="F9" s="4">
        <v>7.400000000000001E-2</v>
      </c>
      <c r="G9" s="4">
        <v>5.2000000000000005E-2</v>
      </c>
      <c r="H9" s="4">
        <v>5.0000000000000001E-4</v>
      </c>
      <c r="I9" s="4">
        <v>4.5999999999999999E-2</v>
      </c>
      <c r="J9" s="4">
        <v>3.3000000000000002E-2</v>
      </c>
    </row>
    <row r="10" spans="2:10" x14ac:dyDescent="0.25">
      <c r="D10">
        <v>2030</v>
      </c>
      <c r="E10" s="4">
        <v>0.08</v>
      </c>
      <c r="F10" s="4">
        <v>0.08</v>
      </c>
      <c r="G10" s="4">
        <v>5.7000000000000002E-2</v>
      </c>
      <c r="H10" s="4">
        <v>0</v>
      </c>
      <c r="I10" s="4">
        <v>0.05</v>
      </c>
      <c r="J10" s="4">
        <v>3.7999999999999999E-2</v>
      </c>
    </row>
    <row r="11" spans="2:10" x14ac:dyDescent="0.25">
      <c r="D11" t="s">
        <v>43</v>
      </c>
    </row>
    <row r="12" spans="2:10" x14ac:dyDescent="0.25">
      <c r="D12" s="3" t="s">
        <v>1</v>
      </c>
      <c r="E12" s="3" t="s">
        <v>2</v>
      </c>
      <c r="F12" s="3" t="s">
        <v>3</v>
      </c>
      <c r="G12" s="3" t="s">
        <v>7</v>
      </c>
    </row>
    <row r="13" spans="2:10" x14ac:dyDescent="0.25">
      <c r="D13">
        <v>2023</v>
      </c>
      <c r="E13" s="4">
        <v>0</v>
      </c>
      <c r="F13" s="4">
        <v>0</v>
      </c>
      <c r="G13" s="4">
        <v>0</v>
      </c>
    </row>
    <row r="14" spans="2:10" x14ac:dyDescent="0.25">
      <c r="D14">
        <v>2024</v>
      </c>
      <c r="E14" s="4">
        <v>0</v>
      </c>
      <c r="F14" s="4">
        <v>0</v>
      </c>
      <c r="G14" s="4">
        <v>0</v>
      </c>
    </row>
    <row r="15" spans="2:10" x14ac:dyDescent="0.25">
      <c r="D15">
        <v>2025</v>
      </c>
      <c r="E15" s="4">
        <v>6.8000000000000005E-2</v>
      </c>
      <c r="F15" s="4">
        <v>4.9000000000000002E-2</v>
      </c>
      <c r="G15" s="4">
        <v>1.8000000000000002E-2</v>
      </c>
    </row>
    <row r="16" spans="2:10" x14ac:dyDescent="0.25">
      <c r="D16">
        <v>2026</v>
      </c>
      <c r="E16" s="4">
        <v>7.0999999999999994E-2</v>
      </c>
      <c r="F16" s="4">
        <v>5.5E-2</v>
      </c>
      <c r="G16" s="4">
        <v>2.2000000000000002E-2</v>
      </c>
    </row>
    <row r="17" spans="4:7" x14ac:dyDescent="0.25">
      <c r="D17">
        <v>2027</v>
      </c>
      <c r="E17" s="4">
        <v>7.2999999999999995E-2</v>
      </c>
      <c r="F17" s="4">
        <v>6.0999999999999999E-2</v>
      </c>
      <c r="G17" s="4">
        <v>2.6000000000000002E-2</v>
      </c>
    </row>
    <row r="18" spans="4:7" x14ac:dyDescent="0.25">
      <c r="D18">
        <v>2028</v>
      </c>
      <c r="E18" s="4">
        <v>7.5999999999999998E-2</v>
      </c>
      <c r="F18" s="4">
        <v>6.7000000000000004E-2</v>
      </c>
      <c r="G18" s="4">
        <v>2.8999999999999998E-2</v>
      </c>
    </row>
    <row r="19" spans="4:7" x14ac:dyDescent="0.25">
      <c r="D19">
        <v>2029</v>
      </c>
      <c r="E19" s="4">
        <v>7.8E-2</v>
      </c>
      <c r="F19" s="4">
        <v>7.400000000000001E-2</v>
      </c>
      <c r="G19" s="4">
        <v>3.3000000000000002E-2</v>
      </c>
    </row>
    <row r="20" spans="4:7" x14ac:dyDescent="0.25">
      <c r="D20">
        <v>2030</v>
      </c>
      <c r="E20" s="4">
        <v>0.08</v>
      </c>
      <c r="F20" s="4">
        <v>0.08</v>
      </c>
      <c r="G20" s="4">
        <v>3.7999999999999999E-2</v>
      </c>
    </row>
    <row r="22" spans="4:7" x14ac:dyDescent="0.25">
      <c r="D22" s="3" t="s">
        <v>1</v>
      </c>
      <c r="E22" s="3" t="s">
        <v>34</v>
      </c>
    </row>
    <row r="23" spans="4:7" x14ac:dyDescent="0.25">
      <c r="D23">
        <v>2023</v>
      </c>
      <c r="E23">
        <v>1</v>
      </c>
    </row>
    <row r="24" spans="4:7" x14ac:dyDescent="0.25">
      <c r="D24">
        <v>2024</v>
      </c>
      <c r="E24">
        <v>1</v>
      </c>
    </row>
    <row r="25" spans="4:7" x14ac:dyDescent="0.25">
      <c r="D25">
        <v>2025</v>
      </c>
      <c r="E25">
        <v>0.5</v>
      </c>
    </row>
    <row r="26" spans="4:7" x14ac:dyDescent="0.25">
      <c r="D26">
        <v>2026</v>
      </c>
      <c r="E26">
        <v>0.5</v>
      </c>
    </row>
    <row r="27" spans="4:7" x14ac:dyDescent="0.25">
      <c r="D27">
        <v>2027</v>
      </c>
      <c r="E27">
        <v>0.5</v>
      </c>
    </row>
    <row r="28" spans="4:7" x14ac:dyDescent="0.25">
      <c r="D28">
        <v>2028</v>
      </c>
      <c r="E28">
        <v>0.5</v>
      </c>
    </row>
    <row r="29" spans="4:7" x14ac:dyDescent="0.25">
      <c r="D29">
        <v>2029</v>
      </c>
      <c r="E29">
        <v>0.5</v>
      </c>
    </row>
    <row r="30" spans="4:7" x14ac:dyDescent="0.25">
      <c r="D30">
        <v>2030</v>
      </c>
      <c r="E30">
        <v>0.5</v>
      </c>
    </row>
    <row r="32" spans="4:7" x14ac:dyDescent="0.25">
      <c r="D32" s="3" t="s">
        <v>1</v>
      </c>
      <c r="E32" s="3" t="s">
        <v>46</v>
      </c>
    </row>
    <row r="33" spans="4:5" x14ac:dyDescent="0.25">
      <c r="D33">
        <v>2023</v>
      </c>
      <c r="E33" s="21">
        <v>6.0000000000000001E-3</v>
      </c>
    </row>
    <row r="34" spans="4:5" x14ac:dyDescent="0.25">
      <c r="D34">
        <v>2024</v>
      </c>
      <c r="E34" s="21">
        <v>6.0000000000000001E-3</v>
      </c>
    </row>
    <row r="35" spans="4:5" x14ac:dyDescent="0.25">
      <c r="D35">
        <v>2025</v>
      </c>
      <c r="E35" s="21">
        <v>5.0000000000000001E-3</v>
      </c>
    </row>
    <row r="36" spans="4:5" x14ac:dyDescent="0.25">
      <c r="D36">
        <v>2026</v>
      </c>
      <c r="E36" s="21">
        <v>4.0000000000000001E-3</v>
      </c>
    </row>
    <row r="37" spans="4:5" x14ac:dyDescent="0.25">
      <c r="D37">
        <v>2027</v>
      </c>
      <c r="E37" s="21">
        <v>3.0000000000000001E-3</v>
      </c>
    </row>
    <row r="38" spans="4:5" x14ac:dyDescent="0.25">
      <c r="D38">
        <v>2028</v>
      </c>
      <c r="E38" s="21">
        <v>2E-3</v>
      </c>
    </row>
    <row r="39" spans="4:5" x14ac:dyDescent="0.25">
      <c r="D39">
        <v>2029</v>
      </c>
      <c r="E39" s="21">
        <v>1E-3</v>
      </c>
    </row>
    <row r="40" spans="4:5" x14ac:dyDescent="0.25">
      <c r="D40">
        <v>2030</v>
      </c>
      <c r="E40" s="21">
        <v>0</v>
      </c>
    </row>
    <row r="42" spans="4:5" x14ac:dyDescent="0.25">
      <c r="D42" s="3" t="s">
        <v>1</v>
      </c>
      <c r="E42" s="3" t="s">
        <v>53</v>
      </c>
    </row>
    <row r="43" spans="4:5" x14ac:dyDescent="0.25">
      <c r="D43">
        <v>2023</v>
      </c>
      <c r="E43" s="21">
        <v>0.05</v>
      </c>
    </row>
    <row r="44" spans="4:5" x14ac:dyDescent="0.25">
      <c r="D44">
        <v>2024</v>
      </c>
      <c r="E44" s="21">
        <v>0.05</v>
      </c>
    </row>
    <row r="45" spans="4:5" x14ac:dyDescent="0.25">
      <c r="D45">
        <v>2025</v>
      </c>
      <c r="E45" s="21">
        <v>0.05</v>
      </c>
    </row>
    <row r="46" spans="4:5" x14ac:dyDescent="0.25">
      <c r="D46">
        <v>2026</v>
      </c>
      <c r="E46" s="21">
        <v>0.05</v>
      </c>
    </row>
    <row r="47" spans="4:5" x14ac:dyDescent="0.25">
      <c r="D47">
        <v>2027</v>
      </c>
      <c r="E47" s="21">
        <v>0.05</v>
      </c>
    </row>
    <row r="48" spans="4:5" x14ac:dyDescent="0.25">
      <c r="D48">
        <v>2028</v>
      </c>
      <c r="E48" s="21">
        <v>0.05</v>
      </c>
    </row>
    <row r="49" spans="4:5" x14ac:dyDescent="0.25">
      <c r="D49">
        <v>2029</v>
      </c>
      <c r="E49" s="21">
        <v>0.05</v>
      </c>
    </row>
    <row r="50" spans="4:5" x14ac:dyDescent="0.25">
      <c r="D50">
        <v>2030</v>
      </c>
      <c r="E50" s="21">
        <v>0.05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GSE Documento CT" ma:contentTypeID="0x010100F9D29725B9904938AB855E27471558CF002DA80C43F21AAB438D0ECFC6E7EC3AF5" ma:contentTypeVersion="0" ma:contentTypeDescription="Content type GSE per i Documenti" ma:contentTypeScope="" ma:versionID="095e34c88c71685d8116a397a0b0c515">
  <xsd:schema xmlns:xsd="http://www.w3.org/2001/XMLSchema" xmlns:xs="http://www.w3.org/2001/XMLSchema" xmlns:p="http://schemas.microsoft.com/office/2006/metadata/properties" xmlns:ns2="F713B5F9-DAB8-4276-A218-1CD52E48CA38" targetNamespace="http://schemas.microsoft.com/office/2006/metadata/properties" ma:root="true" ma:fieldsID="911443c50767c3dd598781463f04f9a5" ns2:_="">
    <xsd:import namespace="F713B5F9-DAB8-4276-A218-1CD52E48CA38"/>
    <xsd:element name="properties">
      <xsd:complexType>
        <xsd:sequence>
          <xsd:element name="documentManagement">
            <xsd:complexType>
              <xsd:all>
                <xsd:element ref="ns2:GSE_InHomePage" minOccurs="0"/>
                <xsd:element ref="ns2:GSE_Tag_Tipologia_Documento_Hidden" minOccurs="0"/>
                <xsd:element ref="ns2:GSE_Tag_Hidden" minOccurs="0"/>
                <xsd:element ref="ns2:GSE_Data_Documento"/>
                <xsd:element ref="ns2:GSE_Tag_Categoria_Documento_Hid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13B5F9-DAB8-4276-A218-1CD52E48CA38" elementFormDefault="qualified">
    <xsd:import namespace="http://schemas.microsoft.com/office/2006/documentManagement/types"/>
    <xsd:import namespace="http://schemas.microsoft.com/office/infopath/2007/PartnerControls"/>
    <xsd:element name="GSE_InHomePage" ma:index="8" nillable="true" ma:displayName="In home page" ma:default="0" ma:description="Mostra in Home page" ma:internalName="GSE_InHomePage">
      <xsd:simpleType>
        <xsd:restriction base="dms:Boolean"/>
      </xsd:simpleType>
    </xsd:element>
    <xsd:element name="GSE_Tag_Tipologia_Documento_Hidden" ma:index="10" nillable="true" ma:taxonomy="true" ma:internalName="GSE_Tag_Tipologia_Documento_Hidden" ma:taxonomyFieldName="GSE_Tag_Tipologia_Documento" ma:displayName="Tipologia documento" ma:default="" ma:fieldId="{31141398-b02d-460d-9d69-2fe8ec1a0b98}" ma:sspId="d3efff16-dcae-4d2f-8491-bf9ce9938986" ma:termSetId="b1d26679-6cfe-459d-a716-023144047ca8" ma:anchorId="00000000-0000-0000-0000-000000000000" ma:open="false" ma:isKeyword="false">
      <xsd:complexType>
        <xsd:sequence>
          <xsd:element ref="pc:Terms" minOccurs="0" maxOccurs="1"/>
        </xsd:sequence>
      </xsd:complexType>
    </xsd:element>
    <xsd:element name="GSE_Tag_Hidden" ma:index="12" nillable="true" ma:taxonomy="true" ma:internalName="GSE_Tag_Hidden" ma:taxonomyFieldName="GSE_Tag" ma:displayName="Tag" ma:default="" ma:fieldId="{fb87234c-6068-4afa-b2df-c10787c5bf42}" ma:taxonomyMulti="true" ma:sspId="d3efff16-dcae-4d2f-8491-bf9ce9938986" ma:termSetId="662402dd-0c4a-4ea2-b2c3-0b8782ae68bc" ma:anchorId="00000000-0000-0000-0000-000000000000" ma:open="false" ma:isKeyword="false">
      <xsd:complexType>
        <xsd:sequence>
          <xsd:element ref="pc:Terms" minOccurs="0" maxOccurs="1"/>
        </xsd:sequence>
      </xsd:complexType>
    </xsd:element>
    <xsd:element name="GSE_Data_Documento" ma:index="13" ma:displayName="Data documento" ma:format="DateTime" ma:internalName="GSE_Data_Documento">
      <xsd:simpleType>
        <xsd:restriction base="dms:DateTime"/>
      </xsd:simpleType>
    </xsd:element>
    <xsd:element name="GSE_Tag_Categoria_Documento_Hidden" ma:index="14" nillable="true" ma:taxonomy="true" ma:internalName="GSE_Tag_Categoria_Documento_Hidden" ma:taxonomyFieldName="GSE_Tag_Categoria_Documento" ma:displayName="Categoria documento" ma:default="" ma:fieldId="{421b3840-4f06-44b4-9ed5-7ac63c804f32}" ma:taxonomyMulti="true" ma:sspId="d3efff16-dcae-4d2f-8491-bf9ce9938986" ma:termSetId="439bb2ab-1215-4eb3-b2b3-489b4a6346e4"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SE_Tag_Hidden xmlns="F713B5F9-DAB8-4276-A218-1CD52E48CA38">
      <Terms xmlns="http://schemas.microsoft.com/office/infopath/2007/PartnerControls">
        <TermInfo xmlns="http://schemas.microsoft.com/office/infopath/2007/PartnerControls">
          <TermName xmlns="http://schemas.microsoft.com/office/infopath/2007/PartnerControls">OBBLIGO BIOCARBURANTI</TermName>
          <TermId xmlns="http://schemas.microsoft.com/office/infopath/2007/PartnerControls">17567d26-1cab-4e21-b2d3-d8ded403ecec</TermId>
        </TermInfo>
      </Terms>
    </GSE_Tag_Hidden>
    <GSE_Tag_Categoria_Documento_Hidden xmlns="F713B5F9-DAB8-4276-A218-1CD52E48CA38">
      <Terms xmlns="http://schemas.microsoft.com/office/infopath/2007/PartnerControls">
        <TermInfo xmlns="http://schemas.microsoft.com/office/infopath/2007/PartnerControls">
          <TermName xmlns="http://schemas.microsoft.com/office/infopath/2007/PartnerControls">OBBLIGO BIOCARBURANTI</TermName>
          <TermId xmlns="http://schemas.microsoft.com/office/infopath/2007/PartnerControls">6debebf3-019e-4f5d-99bf-6c2bab4bbdc6</TermId>
        </TermInfo>
      </Terms>
    </GSE_Tag_Categoria_Documento_Hidden>
    <GSE_Data_Documento xmlns="F713B5F9-DAB8-4276-A218-1CD52E48CA38">2023-07-24T22:00:00+00:00</GSE_Data_Documento>
    <GSE_Tag_Tipologia_Documento_Hidden xmlns="F713B5F9-DAB8-4276-A218-1CD52E48CA38">
      <Terms xmlns="http://schemas.microsoft.com/office/infopath/2007/PartnerControls">
        <TermInfo xmlns="http://schemas.microsoft.com/office/infopath/2007/PartnerControls">
          <TermName xmlns="http://schemas.microsoft.com/office/infopath/2007/PartnerControls">Guide</TermName>
          <TermId xmlns="http://schemas.microsoft.com/office/infopath/2007/PartnerControls">7e839137-5545-47a2-aaf6-cbcc07b117b1</TermId>
        </TermInfo>
      </Terms>
    </GSE_Tag_Tipologia_Documento_Hidden>
    <GSE_InHomePage xmlns="F713B5F9-DAB8-4276-A218-1CD52E48CA38">false</GSE_InHomePage>
  </documentManagement>
</p:properties>
</file>

<file path=customXml/itemProps1.xml><?xml version="1.0" encoding="utf-8"?>
<ds:datastoreItem xmlns:ds="http://schemas.openxmlformats.org/officeDocument/2006/customXml" ds:itemID="{AF49DD41-F713-46B9-851E-DEA1FAB3D95D}"/>
</file>

<file path=customXml/itemProps2.xml><?xml version="1.0" encoding="utf-8"?>
<ds:datastoreItem xmlns:ds="http://schemas.openxmlformats.org/officeDocument/2006/customXml" ds:itemID="{32520537-F57F-4F1E-82D6-1031F579EDB6}"/>
</file>

<file path=customXml/itemProps3.xml><?xml version="1.0" encoding="utf-8"?>
<ds:datastoreItem xmlns:ds="http://schemas.openxmlformats.org/officeDocument/2006/customXml" ds:itemID="{89CDBE17-16D5-4302-B6C1-6ACC780FC7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Disclaimer e Istruzioni</vt:lpstr>
      <vt:lpstr>Area Input - Inserimento dati</vt:lpstr>
      <vt:lpstr>Area Output -  Obblighi e Cap</vt:lpstr>
      <vt:lpstr>Poteri calorifici</vt:lpstr>
      <vt:lpstr>Liste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Rossi Lorenzo (GSE)</dc:creator>
  <cp:lastModifiedBy>Rossi Lorenzo (GSE)</cp:lastModifiedBy>
  <dcterms:created xsi:type="dcterms:W3CDTF">2023-05-23T13:15:23Z</dcterms:created>
  <dcterms:modified xsi:type="dcterms:W3CDTF">2023-07-24T10:56:22Z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0x010100F9D29725B9904938AB855E27471558CF002DA80C43F21AAB438D0ECFC6E7EC3AF5</vt:lpwstr>
  </property>
  <property fmtid="{D5CDD505-2E9C-101B-9397-08002B2CF9AE}" pid="3" name="GSE_Tag_Categoria_Documento">
    <vt:lpwstr>233;#OBBLIGO BIOCARBURANTI|6debebf3-019e-4f5d-99bf-6c2bab4bbdc6</vt:lpwstr>
  </property>
  <property fmtid="{D5CDD505-2E9C-101B-9397-08002B2CF9AE}" pid="4" name="GSE_Tag_Tipologia_Documento">
    <vt:lpwstr>130</vt:lpwstr>
  </property>
  <property fmtid="{D5CDD505-2E9C-101B-9397-08002B2CF9AE}" pid="5" name="GSE_Tag">
    <vt:lpwstr>246;#OBBLIGO BIOCARBURANTI|17567d26-1cab-4e21-b2d3-d8ded403ecec</vt:lpwstr>
  </property>
</Properties>
</file>